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media/image2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Rekapitulace stavby" sheetId="1" state="visible" r:id="rId2"/>
    <sheet name="Rakovec2 - Oprava podlah ..." sheetId="2" state="visible" r:id="rId3"/>
  </sheets>
  <definedNames>
    <definedName function="false" hidden="false" localSheetId="1" name="_xlnm.Print_Area" vbProcedure="false">'Rakovec2 - Oprava podlah ...'!$C$4:$J$76,'Rakovec2 - Oprava podlah ...'!$C$82:$J$111,'Rakovec2 - Oprava podlah ...'!$C$117:$K$235</definedName>
    <definedName function="false" hidden="false" localSheetId="1" name="_xlnm.Print_Titles" vbProcedure="false">'Rakovec2 - Oprava podlah ...'!$127:$127</definedName>
    <definedName function="false" hidden="true" localSheetId="1" name="_xlnm._FilterDatabase" vbProcedure="false">'Rakovec2 - Oprava podlah ...'!$C$127:$K$235</definedName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<sst xmlns="http://schemas.openxmlformats.org/spreadsheetml/2006/main" count="1427" uniqueCount="416">
  <si>
    <t xml:space="preserve">Export Komplet</t>
  </si>
  <si>
    <t xml:space="preserve">2.0</t>
  </si>
  <si>
    <t xml:space="preserve">False</t>
  </si>
  <si>
    <t xml:space="preserve">{ce8b380c-e06f-45a0-8e0f-a74e39b59335}</t>
  </si>
  <si>
    <t xml:space="preserve">&gt;&gt;  skryté sloupce  &lt;&lt;</t>
  </si>
  <si>
    <t xml:space="preserve">0,01</t>
  </si>
  <si>
    <t xml:space="preserve">21</t>
  </si>
  <si>
    <t xml:space="preserve">15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</si>
  <si>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</si>
  <si>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</si>
  <si>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</si>
  <si>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</si>
  <si>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</si>
  <si>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Rakovec2</t>
  </si>
  <si>
    <t xml:space="preserve">Měnit lze pouze buňky se žlutým podbarvením!
1) na prvním listu Rekapitulace stavby vyplňte v sestavě
    a) Souhrnný list
       - údaje o Uchazeči
         (přenesou se do ostatních sestav i v jiných listech)
    b) Rekapitulace objektů
       - potřebné Ostatní náklady
2) na vybraných listech vyplňte v sestavě
    a) Krycí list
       - údaje o Uchazeči, pokud se liší od údajů o Uchazeči na Souhrnném listu
         (údaje se přenesou do ostatních sestav v daném listu)
    b) Rekapitulace rozpočtu
       - potřebné Ostatní náklady
    c) Celkové náklady za stavbu
       - ceny u položek
       - množství, pokud má žluté podbarvení
       - a v případě potřeby poznámku (ta je ve skrytém sloupci)</t>
  </si>
  <si>
    <t xml:space="preserve">Stavba:</t>
  </si>
  <si>
    <t xml:space="preserve">Oprava podlah v chatce č.2 v rekreačním středisku Rakovec</t>
  </si>
  <si>
    <t xml:space="preserve">KSO:</t>
  </si>
  <si>
    <t xml:space="preserve">CC-CZ:</t>
  </si>
  <si>
    <t xml:space="preserve">Místo:</t>
  </si>
  <si>
    <t xml:space="preserve">Rakovec,Brno</t>
  </si>
  <si>
    <t xml:space="preserve">Datum:</t>
  </si>
  <si>
    <t xml:space="preserve">22. 7. 2022</t>
  </si>
  <si>
    <t xml:space="preserve">Zadavatel:</t>
  </si>
  <si>
    <t xml:space="preserve">IČ:</t>
  </si>
  <si>
    <t xml:space="preserve">MmBrna,OSM, Husova 3, Brno 601 67 </t>
  </si>
  <si>
    <t xml:space="preserve">DIČ:</t>
  </si>
  <si>
    <t xml:space="preserve">Uchazeč:</t>
  </si>
  <si>
    <t xml:space="preserve">Vyplň údaj</t>
  </si>
  <si>
    <t xml:space="preserve">Projektant:</t>
  </si>
  <si>
    <t xml:space="preserve">Radka Volková</t>
  </si>
  <si>
    <t xml:space="preserve">True</t>
  </si>
  <si>
    <t xml:space="preserve">Zpracovatel: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</si>
  <si>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</si>
  <si>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</si>
  <si>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</si>
  <si>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</si>
  <si>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</si>
  <si>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</si>
  <si>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</si>
  <si>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</si>
  <si>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</si>
  <si>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</si>
  <si>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</si>
  <si>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</si>
  <si>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</si>
  <si>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</si>
  <si>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</si>
  <si>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</si>
  <si>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</si>
  <si>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</si>
  <si>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</si>
  <si>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</si>
  <si>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</si>
  <si>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</si>
  <si>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</si>
  <si>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</si>
  <si>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</si>
  <si>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</si>
  <si>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</si>
  <si>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</si>
  <si>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</si>
  <si>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</si>
  <si>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</si>
  <si>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</si>
  <si>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
[CZK]</t>
  </si>
  <si>
    <t xml:space="preserve">DPH snížená přenesená
[CZK]</t>
  </si>
  <si>
    <t xml:space="preserve">Základna
DPH základní</t>
  </si>
  <si>
    <t xml:space="preserve">Základna
DPH snížená</t>
  </si>
  <si>
    <t xml:space="preserve">Základna
DPH zákl. přenesená</t>
  </si>
  <si>
    <t xml:space="preserve">Základna
DPH sníž. přenesená</t>
  </si>
  <si>
    <t xml:space="preserve">Základna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</si>
  <si>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</si>
  <si>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</si>
  <si>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</si>
  <si>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</si>
  <si>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</si>
  <si>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</si>
  <si>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</si>
  <si>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</si>
  <si>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</si>
  <si>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2</t>
  </si>
  <si>
    <t xml:space="preserve">KRYCÍ LIST SOUPISU PRACÍ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</si>
  <si>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</si>
  <si>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</si>
  <si>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</si>
  <si>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</si>
  <si>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</si>
  <si>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</si>
  <si>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</si>
  <si>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</si>
  <si>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</si>
  <si>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</si>
  <si>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PSV - Práce a dodávky PSV</t>
  </si>
  <si>
    <t xml:space="preserve">    711 - Izolace proti vodě, vlhkosti a plynům</t>
  </si>
  <si>
    <t xml:space="preserve">    762 - Konstrukce tesařské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</si>
  <si>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</si>
  <si>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</si>
  <si>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</si>
  <si>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</si>
  <si>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VRN - Vedlejší rozpočtové náklady</t>
  </si>
  <si>
    <t xml:space="preserve">    VRN3 - Zařízení staveniště</t>
  </si>
  <si>
    <t xml:space="preserve">    VRN6 - Územní vlivy</t>
  </si>
  <si>
    <t xml:space="preserve">    VRN9 - Ostatní náklady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</si>
  <si>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</si>
  <si>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</si>
  <si>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</si>
  <si>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</si>
  <si>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</si>
  <si>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</si>
  <si>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</si>
  <si>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</si>
  <si>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</si>
  <si>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</si>
  <si>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</si>
  <si>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</si>
  <si>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</si>
  <si>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</si>
  <si>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</si>
  <si>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</si>
  <si>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6</t>
  </si>
  <si>
    <t xml:space="preserve">Úpravy povrchů, podlahy a osazování výplní</t>
  </si>
  <si>
    <t xml:space="preserve">K</t>
  </si>
  <si>
    <t xml:space="preserve">6324412121</t>
  </si>
  <si>
    <t xml:space="preserve">Vyrovnávací potěr samonivelační tl 0 do 30 mm -na stávající beton</t>
  </si>
  <si>
    <t xml:space="preserve">m2</t>
  </si>
  <si>
    <t xml:space="preserve">4</t>
  </si>
  <si>
    <t xml:space="preserve">-54985814</t>
  </si>
  <si>
    <t xml:space="preserve">9</t>
  </si>
  <si>
    <t xml:space="preserve">Ostatní konstrukce a práce, bourání</t>
  </si>
  <si>
    <t xml:space="preserve">952901111</t>
  </si>
  <si>
    <t xml:space="preserve">Vyčištění budov bytové a občanské výstavby při výšce podlaží do 4 m</t>
  </si>
  <si>
    <t xml:space="preserve">CS ÚRS 2022 02</t>
  </si>
  <si>
    <t xml:space="preserve">1148122193</t>
  </si>
  <si>
    <t xml:space="preserve">VV</t>
  </si>
  <si>
    <t xml:space="preserve">5,6*7,4+5,6*3,5</t>
  </si>
  <si>
    <t xml:space="preserve">3</t>
  </si>
  <si>
    <t xml:space="preserve">952-pc 1</t>
  </si>
  <si>
    <t xml:space="preserve">Vyklizení prostor pro opravu podlah a opětovné nastěhování</t>
  </si>
  <si>
    <t xml:space="preserve">sada</t>
  </si>
  <si>
    <t xml:space="preserve">-791140890</t>
  </si>
  <si>
    <t xml:space="preserve">997</t>
  </si>
  <si>
    <t xml:space="preserve">Přesun sutě</t>
  </si>
  <si>
    <t xml:space="preserve">997013211</t>
  </si>
  <si>
    <t xml:space="preserve">Vnitrostaveništní doprava suti a vybouraných hmot pro budovy v do 6 m ručně</t>
  </si>
  <si>
    <t xml:space="preserve">t</t>
  </si>
  <si>
    <t xml:space="preserve">1329367539</t>
  </si>
  <si>
    <t xml:space="preserve">5</t>
  </si>
  <si>
    <t xml:space="preserve">997013501</t>
  </si>
  <si>
    <t xml:space="preserve">Odvoz suti a vybouraných hmot na skládku nebo meziskládku do 1 km se složením</t>
  </si>
  <si>
    <t xml:space="preserve">675105956</t>
  </si>
  <si>
    <t xml:space="preserve">997013509</t>
  </si>
  <si>
    <t xml:space="preserve">Příplatek k odvozu suti a vybouraných hmot na skládku ZKD 1 km přes 1 km</t>
  </si>
  <si>
    <t xml:space="preserve">1871363236</t>
  </si>
  <si>
    <t xml:space="preserve">1,048*25 'Přepočtené koeficientem množství</t>
  </si>
  <si>
    <t xml:space="preserve">7</t>
  </si>
  <si>
    <t xml:space="preserve">997013631</t>
  </si>
  <si>
    <t xml:space="preserve">Poplatek za uložení na skládce (skládkovné) stavebního odpadu směsného kód odpadu 17 09 04</t>
  </si>
  <si>
    <t xml:space="preserve">-1655820726</t>
  </si>
  <si>
    <t xml:space="preserve">8</t>
  </si>
  <si>
    <t xml:space="preserve">997013645</t>
  </si>
  <si>
    <t xml:space="preserve">Poplatek za uložení na skládce (skládkovné) odpadu asfaltového bez dehtu kód odpadu 17 03 02</t>
  </si>
  <si>
    <t xml:space="preserve">-2009811646</t>
  </si>
  <si>
    <t xml:space="preserve">997013811</t>
  </si>
  <si>
    <t xml:space="preserve">Poplatek za uložení na skládce (skládkovné) stavebního odpadu dřevěného kód odpadu 17 02 01</t>
  </si>
  <si>
    <t xml:space="preserve">-1165420098</t>
  </si>
  <si>
    <t xml:space="preserve">10</t>
  </si>
  <si>
    <t xml:space="preserve">997013813</t>
  </si>
  <si>
    <t xml:space="preserve">Poplatek za uložení na skládce (skládkovné) stavebního odpadu z plastických hmot kód odpadu 17 02 03</t>
  </si>
  <si>
    <t xml:space="preserve">-1543674127</t>
  </si>
  <si>
    <t xml:space="preserve">998</t>
  </si>
  <si>
    <t xml:space="preserve">Přesun hmot</t>
  </si>
  <si>
    <t xml:space="preserve">11</t>
  </si>
  <si>
    <t xml:space="preserve">998018001</t>
  </si>
  <si>
    <t xml:space="preserve">Přesun hmot ruční pro budovy v do 6 m</t>
  </si>
  <si>
    <t xml:space="preserve">1869336153</t>
  </si>
  <si>
    <t xml:space="preserve">PSV</t>
  </si>
  <si>
    <t xml:space="preserve">Práce a dodávky PSV</t>
  </si>
  <si>
    <t xml:space="preserve">711</t>
  </si>
  <si>
    <t xml:space="preserve">Izolace proti vodě, vlhkosti a plynům</t>
  </si>
  <si>
    <t xml:space="preserve">12</t>
  </si>
  <si>
    <t xml:space="preserve">711111001</t>
  </si>
  <si>
    <t xml:space="preserve">Provedení izolace proti zemní vlhkosti vodorovné za studena nátěrem penetračním</t>
  </si>
  <si>
    <t xml:space="preserve">16</t>
  </si>
  <si>
    <t xml:space="preserve">-1227728798</t>
  </si>
  <si>
    <t xml:space="preserve">13</t>
  </si>
  <si>
    <t xml:space="preserve">M</t>
  </si>
  <si>
    <t xml:space="preserve">11163150</t>
  </si>
  <si>
    <t xml:space="preserve">lak penetrační asfaltový</t>
  </si>
  <si>
    <t xml:space="preserve">32</t>
  </si>
  <si>
    <t xml:space="preserve">-743901406</t>
  </si>
  <si>
    <t xml:space="preserve">39,488*0,00033 'Přepočtené koeficientem množství</t>
  </si>
  <si>
    <t xml:space="preserve">14</t>
  </si>
  <si>
    <t xml:space="preserve">711131811</t>
  </si>
  <si>
    <t xml:space="preserve">Odstranění izolace proti zemní vlhkosti vodorovné</t>
  </si>
  <si>
    <t xml:space="preserve">-2130686492</t>
  </si>
  <si>
    <t xml:space="preserve">"1np-pokoj"2,4*3,15+"chodba"2,25*1,35+"pokoj"4,25*5,5+"kuchyn"1,4*2,05+"bojler"0,95*1,1+1,0*1,6</t>
  </si>
  <si>
    <t xml:space="preserve">711141559</t>
  </si>
  <si>
    <t xml:space="preserve">Provedení izolace proti zemní vlhkosti pásy přitavením vodorovné NAIP</t>
  </si>
  <si>
    <t xml:space="preserve">-1595553429</t>
  </si>
  <si>
    <t xml:space="preserve">62856011</t>
  </si>
  <si>
    <t xml:space="preserve">pás asfaltový natavitelný modifikovaný SBS tl 4,0mm s vložkou z hliníkové fólie, hliníkové fólie s textilií a spalitelnou PE fólií nebo jemnozrnným minerálním posypem na horním povrchu</t>
  </si>
  <si>
    <t xml:space="preserve">-266169864</t>
  </si>
  <si>
    <t xml:space="preserve">39,488*1,1655 'Přepočtené koeficientem množství</t>
  </si>
  <si>
    <t xml:space="preserve">17</t>
  </si>
  <si>
    <t xml:space="preserve">998711201</t>
  </si>
  <si>
    <t xml:space="preserve">Přesun hmot procentní pro izolace proti vodě, vlhkosti a plynům v objektech v do 6 m</t>
  </si>
  <si>
    <t xml:space="preserve">%</t>
  </si>
  <si>
    <t xml:space="preserve">1332525193</t>
  </si>
  <si>
    <t xml:space="preserve">762</t>
  </si>
  <si>
    <t xml:space="preserve">Konstrukce tesařské</t>
  </si>
  <si>
    <t xml:space="preserve">18</t>
  </si>
  <si>
    <t xml:space="preserve">762511226</t>
  </si>
  <si>
    <t xml:space="preserve">Podlahové kce podkladové z desek OSB tl 22 mm nebroušených na pero a drážku lepených</t>
  </si>
  <si>
    <t xml:space="preserve">379227161</t>
  </si>
  <si>
    <t xml:space="preserve">19</t>
  </si>
  <si>
    <t xml:space="preserve">762511827</t>
  </si>
  <si>
    <t xml:space="preserve">Demontáž kce podkladové z desek dřevoštěpkových tl přes 15 mm na pero a drážku lepených</t>
  </si>
  <si>
    <t xml:space="preserve">-1303299208</t>
  </si>
  <si>
    <t xml:space="preserve">"1np-pokoj"2,3*3,05+"chodba"2,15*1,25+"pokoj"4,15*5,4+"kuchyn"1,3*1,95+"bojler"0,85*1,0+0,9*1,5</t>
  </si>
  <si>
    <t xml:space="preserve">20</t>
  </si>
  <si>
    <t xml:space="preserve">762595001</t>
  </si>
  <si>
    <t xml:space="preserve">Spojovací prostředky pro položení dřevěných podlah a zakrytí kanálů</t>
  </si>
  <si>
    <t xml:space="preserve">763638452</t>
  </si>
  <si>
    <t xml:space="preserve">998762201</t>
  </si>
  <si>
    <t xml:space="preserve">Přesun hmot procentní pro kce tesařské v objektech v do 6 m</t>
  </si>
  <si>
    <t xml:space="preserve">-1481053713</t>
  </si>
  <si>
    <t xml:space="preserve">771</t>
  </si>
  <si>
    <t xml:space="preserve">Podlahy z dlaždic</t>
  </si>
  <si>
    <t xml:space="preserve">22</t>
  </si>
  <si>
    <t xml:space="preserve">771121011</t>
  </si>
  <si>
    <t xml:space="preserve">Nátěr penetrační na podlahu</t>
  </si>
  <si>
    <t xml:space="preserve">-1802442926</t>
  </si>
  <si>
    <t xml:space="preserve">1,2*1,6"krb"</t>
  </si>
  <si>
    <t xml:space="preserve">23</t>
  </si>
  <si>
    <t xml:space="preserve">771151012</t>
  </si>
  <si>
    <t xml:space="preserve">Samonivelační stěrka podlah pevnosti 20 MPa tl přes 3 do 5 mm</t>
  </si>
  <si>
    <t xml:space="preserve">132868592</t>
  </si>
  <si>
    <t xml:space="preserve">24</t>
  </si>
  <si>
    <t xml:space="preserve">771161021</t>
  </si>
  <si>
    <t xml:space="preserve">Montáž profilu ukončujícího pro plynulý přechod (dlažby s kobercem apod.)</t>
  </si>
  <si>
    <t xml:space="preserve">m</t>
  </si>
  <si>
    <t xml:space="preserve">-1499864388</t>
  </si>
  <si>
    <t xml:space="preserve">1,2+1,6*2</t>
  </si>
  <si>
    <t xml:space="preserve">25</t>
  </si>
  <si>
    <t xml:space="preserve">55343119</t>
  </si>
  <si>
    <t xml:space="preserve">profil přechodový Al narážecí 40mm dub, buk, javor, třešeň</t>
  </si>
  <si>
    <t xml:space="preserve">-36537087</t>
  </si>
  <si>
    <t xml:space="preserve">4,4*1,1 'Přepočtené koeficientem množství</t>
  </si>
  <si>
    <t xml:space="preserve">26</t>
  </si>
  <si>
    <t xml:space="preserve">771574111</t>
  </si>
  <si>
    <t xml:space="preserve">Montáž podlah keramických hladkých lepených flexibilním lepidlem do 9 ks/m2</t>
  </si>
  <si>
    <t xml:space="preserve">39289250</t>
  </si>
  <si>
    <t xml:space="preserve">27</t>
  </si>
  <si>
    <t xml:space="preserve">59761011</t>
  </si>
  <si>
    <t xml:space="preserve">dlažba keramická slinutá hladká do interiéru i exteriéru do 9ks/m2</t>
  </si>
  <si>
    <t xml:space="preserve">-490519284</t>
  </si>
  <si>
    <t xml:space="preserve">2,22550943396226*1,1 'Přepočtené koeficientem množství</t>
  </si>
  <si>
    <t xml:space="preserve">28</t>
  </si>
  <si>
    <t xml:space="preserve">771577111</t>
  </si>
  <si>
    <t xml:space="preserve">Příplatek k montáži podlah keramických lepených flexibilním lepidlem za plochu do 5 m2</t>
  </si>
  <si>
    <t xml:space="preserve">-79813245</t>
  </si>
  <si>
    <t xml:space="preserve">29</t>
  </si>
  <si>
    <t xml:space="preserve">771577114</t>
  </si>
  <si>
    <t xml:space="preserve">Příplatek k montáži podlah keramických lepených flexibilním lepidlem za spárování tmelem dvousložkovým</t>
  </si>
  <si>
    <t xml:space="preserve">-1076993937</t>
  </si>
  <si>
    <t xml:space="preserve">30</t>
  </si>
  <si>
    <t xml:space="preserve">771591115</t>
  </si>
  <si>
    <t xml:space="preserve">Podlahy spárování silikonem</t>
  </si>
  <si>
    <t xml:space="preserve">1172498920</t>
  </si>
  <si>
    <t xml:space="preserve">1,2</t>
  </si>
  <si>
    <t xml:space="preserve">31</t>
  </si>
  <si>
    <t xml:space="preserve">998771201</t>
  </si>
  <si>
    <t xml:space="preserve">Přesun hmot procentní pro podlahy z dlaždic v objektech v do 6 m</t>
  </si>
  <si>
    <t xml:space="preserve">501399353</t>
  </si>
  <si>
    <t xml:space="preserve">775</t>
  </si>
  <si>
    <t xml:space="preserve">Podlahy skládané</t>
  </si>
  <si>
    <t xml:space="preserve">775411820</t>
  </si>
  <si>
    <t xml:space="preserve">Demontáž soklíků nebo lišt dřevěných připevňovaných vruty do suti</t>
  </si>
  <si>
    <t xml:space="preserve">-1984102326</t>
  </si>
  <si>
    <t xml:space="preserve">"1np"(2,3+3,05+2,15+1,25+4,15+5,4+1,3+1,95+0,85+1,0+0,9+1,5)*2</t>
  </si>
  <si>
    <t xml:space="preserve">"2"5,45+1,0*2+(3,1+3,05+3,6+3,05)*2</t>
  </si>
  <si>
    <t xml:space="preserve">Součet</t>
  </si>
  <si>
    <t xml:space="preserve">33</t>
  </si>
  <si>
    <t xml:space="preserve">775413320</t>
  </si>
  <si>
    <t xml:space="preserve">Montáž soklíku ze dřeva tvrdého nebo měkkého připevněného vruty s přetmelením</t>
  </si>
  <si>
    <t xml:space="preserve">963457616</t>
  </si>
  <si>
    <t xml:space="preserve">34</t>
  </si>
  <si>
    <t xml:space="preserve">61418155</t>
  </si>
  <si>
    <t xml:space="preserve">lišta soklová dřevěná </t>
  </si>
  <si>
    <t xml:space="preserve">402562791</t>
  </si>
  <si>
    <t xml:space="preserve">84,65</t>
  </si>
  <si>
    <t xml:space="preserve">84,65*1,08 'Přepočtené koeficientem množství</t>
  </si>
  <si>
    <t xml:space="preserve">35</t>
  </si>
  <si>
    <t xml:space="preserve">998775201</t>
  </si>
  <si>
    <t xml:space="preserve">Přesun hmot procentní pro podlahy dřevěné v objektech v do 6 m</t>
  </si>
  <si>
    <t xml:space="preserve">1817656360</t>
  </si>
  <si>
    <t xml:space="preserve">776</t>
  </si>
  <si>
    <t xml:space="preserve">Podlahy povlakové</t>
  </si>
  <si>
    <t xml:space="preserve">36</t>
  </si>
  <si>
    <t xml:space="preserve">776111115</t>
  </si>
  <si>
    <t xml:space="preserve">Broušení podkladu povlakových podlah před litím stěrky</t>
  </si>
  <si>
    <t xml:space="preserve">2075665915</t>
  </si>
  <si>
    <t xml:space="preserve">37</t>
  </si>
  <si>
    <t xml:space="preserve">776111311</t>
  </si>
  <si>
    <t xml:space="preserve">Vysátí podkladu povlakových podlah</t>
  </si>
  <si>
    <t xml:space="preserve">-2027360074</t>
  </si>
  <si>
    <t xml:space="preserve">38</t>
  </si>
  <si>
    <t xml:space="preserve">776121112</t>
  </si>
  <si>
    <t xml:space="preserve">Vodou ředitelná penetrace savého podkladu povlakových podlah</t>
  </si>
  <si>
    <t xml:space="preserve">-134107709</t>
  </si>
  <si>
    <t xml:space="preserve">39</t>
  </si>
  <si>
    <t xml:space="preserve">776121113</t>
  </si>
  <si>
    <t xml:space="preserve">Vodou ředitelná penetrace savého podkladu povlakových podlah schodišťových stupňů</t>
  </si>
  <si>
    <t xml:space="preserve">1413308691</t>
  </si>
  <si>
    <t xml:space="preserve">0,6*0,95*13</t>
  </si>
  <si>
    <t xml:space="preserve">40</t>
  </si>
  <si>
    <t xml:space="preserve">776141112</t>
  </si>
  <si>
    <t xml:space="preserve">Stěrka podlahová nivelační pro vyrovnání podkladu povlakových podlah pevnosti 20 MPa tl přes 3 do 5 mm</t>
  </si>
  <si>
    <t xml:space="preserve">939041816</t>
  </si>
  <si>
    <t xml:space="preserve">62,733-1,4*0,9</t>
  </si>
  <si>
    <t xml:space="preserve">41</t>
  </si>
  <si>
    <t xml:space="preserve">776141222</t>
  </si>
  <si>
    <t xml:space="preserve">Stěrka podlahová nivelační pro vyrovnání podkladu povlakových podlah schodišťových stupňů pevnosti 35 MPa tl přes 3 do 5 mm</t>
  </si>
  <si>
    <t xml:space="preserve">2104337762</t>
  </si>
  <si>
    <t xml:space="preserve">42</t>
  </si>
  <si>
    <t xml:space="preserve">776201812</t>
  </si>
  <si>
    <t xml:space="preserve">Demontáž lepených povlakových podlah </t>
  </si>
  <si>
    <t xml:space="preserve">-1400072067</t>
  </si>
  <si>
    <t xml:space="preserve">"2np-chodba"5,45*1,0+"pokoje"3,1*3,05+3,6*3,05</t>
  </si>
  <si>
    <t xml:space="preserve">43</t>
  </si>
  <si>
    <t xml:space="preserve">776221111</t>
  </si>
  <si>
    <t xml:space="preserve">Lepení pásů z PVC standardním lepidlem</t>
  </si>
  <si>
    <t xml:space="preserve">-2010978693</t>
  </si>
  <si>
    <t xml:space="preserve">-1,2*1,6</t>
  </si>
  <si>
    <t xml:space="preserve">44</t>
  </si>
  <si>
    <t xml:space="preserve">28412245</t>
  </si>
  <si>
    <t xml:space="preserve">krytina podlahová heterogenní š 1,5m tl 2mm</t>
  </si>
  <si>
    <t xml:space="preserve">1451437193</t>
  </si>
  <si>
    <t xml:space="preserve">60,813*1,1 'Přepočtené koeficientem množství</t>
  </si>
  <si>
    <t xml:space="preserve">45</t>
  </si>
  <si>
    <t xml:space="preserve">776301812</t>
  </si>
  <si>
    <t xml:space="preserve">Odstranění lepených podlahovin ze schodišťových stupňů</t>
  </si>
  <si>
    <t xml:space="preserve">-1807990409</t>
  </si>
  <si>
    <t xml:space="preserve">0,95*13</t>
  </si>
  <si>
    <t xml:space="preserve">46</t>
  </si>
  <si>
    <t xml:space="preserve">776431111</t>
  </si>
  <si>
    <t xml:space="preserve">Montáž schodišťových hran lepených</t>
  </si>
  <si>
    <t xml:space="preserve">-1974494050</t>
  </si>
  <si>
    <t xml:space="preserve">47</t>
  </si>
  <si>
    <t xml:space="preserve">28342160</t>
  </si>
  <si>
    <t xml:space="preserve">hrana schodová s lemovým ukončením z PVC 30x35x3mm</t>
  </si>
  <si>
    <t xml:space="preserve">-1159315978</t>
  </si>
  <si>
    <t xml:space="preserve">12,35*1,02 'Přepočtené koeficientem množství</t>
  </si>
  <si>
    <t xml:space="preserve">48</t>
  </si>
  <si>
    <t xml:space="preserve">998776201</t>
  </si>
  <si>
    <t xml:space="preserve">Přesun hmot procentní pro podlahy povlakové v objektech v do 6 m</t>
  </si>
  <si>
    <t xml:space="preserve">2121913842</t>
  </si>
  <si>
    <t xml:space="preserve">781</t>
  </si>
  <si>
    <t xml:space="preserve">Dokončovací práce - obklady</t>
  </si>
  <si>
    <t xml:space="preserve">49</t>
  </si>
  <si>
    <t xml:space="preserve">781121011</t>
  </si>
  <si>
    <t xml:space="preserve">Nátěr penetrační na stěnu</t>
  </si>
  <si>
    <t xml:space="preserve">-1127583087</t>
  </si>
  <si>
    <t xml:space="preserve">1,2*2,6</t>
  </si>
  <si>
    <t xml:space="preserve">50</t>
  </si>
  <si>
    <t xml:space="preserve">781151031</t>
  </si>
  <si>
    <t xml:space="preserve">Celoplošné vyrovnání podkladu stěrkou tl 3 mm</t>
  </si>
  <si>
    <t xml:space="preserve">-464467456</t>
  </si>
  <si>
    <t xml:space="preserve">51</t>
  </si>
  <si>
    <t xml:space="preserve">781474111</t>
  </si>
  <si>
    <t xml:space="preserve">Montáž obkladů vnitřních keramických hladkých přes 6 do 9 ks/m2 lepených flexibilním lepidlem</t>
  </si>
  <si>
    <t xml:space="preserve">-1499210705</t>
  </si>
  <si>
    <t xml:space="preserve">52</t>
  </si>
  <si>
    <t xml:space="preserve">781477111</t>
  </si>
  <si>
    <t xml:space="preserve">Příplatek k montáži obkladů vnitřních keramických hladkých za plochu do 10 m2</t>
  </si>
  <si>
    <t xml:space="preserve">-1713390507</t>
  </si>
  <si>
    <t xml:space="preserve">53</t>
  </si>
  <si>
    <t xml:space="preserve">781477114</t>
  </si>
  <si>
    <t xml:space="preserve">Příplatek k montáži obkladů vnitřních keramických hladkých za spárování tmelem dvousložkovým</t>
  </si>
  <si>
    <t xml:space="preserve">1589459047</t>
  </si>
  <si>
    <t xml:space="preserve">54</t>
  </si>
  <si>
    <t xml:space="preserve">781494511</t>
  </si>
  <si>
    <t xml:space="preserve">Plastové profily ukončovací lepené flexibilním lepidlem</t>
  </si>
  <si>
    <t xml:space="preserve">622347421</t>
  </si>
  <si>
    <t xml:space="preserve">55</t>
  </si>
  <si>
    <t xml:space="preserve">781-pc 1</t>
  </si>
  <si>
    <t xml:space="preserve">Dodávka obkladu vnitřních keramických hladkých 400/400mm</t>
  </si>
  <si>
    <t xml:space="preserve">-509570477</t>
  </si>
  <si>
    <t xml:space="preserve">3,12</t>
  </si>
  <si>
    <t xml:space="preserve">3,12*1,1 'Přepočtené koeficientem množství</t>
  </si>
  <si>
    <t xml:space="preserve">56</t>
  </si>
  <si>
    <t xml:space="preserve">998781201</t>
  </si>
  <si>
    <t xml:space="preserve">Přesun hmot procentní pro obklady keramické v objektech v do 6 m</t>
  </si>
  <si>
    <t xml:space="preserve">358499979</t>
  </si>
  <si>
    <t xml:space="preserve">VRN</t>
  </si>
  <si>
    <t xml:space="preserve">Vedlejší rozpočtové náklady</t>
  </si>
  <si>
    <t xml:space="preserve">VRN3</t>
  </si>
  <si>
    <t xml:space="preserve">Zařízení staveniště</t>
  </si>
  <si>
    <t xml:space="preserve">57</t>
  </si>
  <si>
    <t xml:space="preserve">030001000</t>
  </si>
  <si>
    <t xml:space="preserve">Zařízení staveniště 1%</t>
  </si>
  <si>
    <t xml:space="preserve">1024</t>
  </si>
  <si>
    <t xml:space="preserve">2068812796</t>
  </si>
  <si>
    <t xml:space="preserve">VRN6</t>
  </si>
  <si>
    <t xml:space="preserve">Územní vlivy</t>
  </si>
  <si>
    <t xml:space="preserve">58</t>
  </si>
  <si>
    <t xml:space="preserve">062002000</t>
  </si>
  <si>
    <t xml:space="preserve">Ztížené dopravní podmínky</t>
  </si>
  <si>
    <t xml:space="preserve">1047020802</t>
  </si>
  <si>
    <t xml:space="preserve">VRN9</t>
  </si>
  <si>
    <t xml:space="preserve">Ostatní náklady</t>
  </si>
  <si>
    <t xml:space="preserve">59</t>
  </si>
  <si>
    <t xml:space="preserve">090001000</t>
  </si>
  <si>
    <t xml:space="preserve">Mimostaveništní doprava 3%</t>
  </si>
  <si>
    <t xml:space="preserve">-297711081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</si>
</sst>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#,##0.00"/>
    <numFmt numFmtId="167" formatCode="#,##0.00%"/>
    <numFmt numFmtId="168" formatCode="General"/>
    <numFmt numFmtId="169" formatCode="dd\.mm\.yyyy"/>
    <numFmt numFmtId="170" formatCode="#,##0.00000"/>
    <numFmt numFmtId="171" formatCode="#,##0.000"/>
  </numFmts>
  <fonts count="40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rgb="FF0000FF"/>
      <name val="Wingdings 2"/>
      <family val="0"/>
      <charset val="1"/>
    </font>
    <font>
      <u val="single"/>
      <sz val="11"/>
      <color rgb="FF0000FF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8"/>
      <color rgb="FF505050"/>
      <name val="Arial CE"/>
      <family val="0"/>
      <charset val="1"/>
    </font>
    <font>
      <sz val="7"/>
      <color rgb="FF969696"/>
      <name val="Arial CE"/>
      <family val="0"/>
      <charset val="1"/>
    </font>
    <font>
      <i val="true"/>
      <sz val="9"/>
      <color rgb="FF0000FF"/>
      <name val="Arial CE"/>
      <family val="0"/>
      <charset val="1"/>
    </font>
    <font>
      <i val="true"/>
      <sz val="8"/>
      <color rgb="FF0000FF"/>
      <name val="Arial CE"/>
      <family val="0"/>
      <charset val="1"/>
    </font>
    <font>
      <sz val="8"/>
      <color rgb="FFFF0000"/>
      <name val="Arial CE"/>
      <family val="0"/>
      <charset val="1"/>
    </font>
    <font>
      <sz val="8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4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4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2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3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4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6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6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6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36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6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6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7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8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8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8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9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dxfs count="8">
    <dxf>
      <fill>
        <patternFill patternType="solid">
          <fgColor rgb="FFD2D2D2"/>
        </patternFill>
      </fill>
    </dxf>
    <dxf>
      <fill>
        <patternFill patternType="solid">
          <fgColor rgb="00FFFFFF"/>
        </patternFill>
      </fill>
    </dxf>
    <dxf>
      <fill>
        <patternFill patternType="solid">
          <fgColor rgb="FF0000FF"/>
        </patternFill>
      </fill>
    </dxf>
    <dxf>
      <fill>
        <patternFill patternType="solid">
          <fgColor rgb="FF960000"/>
        </patternFill>
      </fill>
    </dxf>
    <dxf>
      <fill>
        <patternFill patternType="solid">
          <fgColor rgb="FF003366"/>
        </patternFill>
      </fill>
    </dxf>
    <dxf>
      <fill>
        <patternFill patternType="solid">
          <fgColor rgb="FF969696"/>
        </patternFill>
      </fill>
    </dxf>
    <dxf>
      <fill>
        <patternFill patternType="solid">
          <fgColor rgb="FF505050"/>
        </patternFill>
      </fill>
    </dxf>
    <dxf>
      <fill>
        <patternFill patternType="solid">
          <fgColor rgb="FFFF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1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CL9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8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6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E4" s="9" t="s">
        <v>10</v>
      </c>
      <c r="BS4" s="3" t="s">
        <v>11</v>
      </c>
    </row>
    <row r="5" customFormat="false" ht="12" hidden="false" customHeight="true" outlineLevel="0" collapsed="false">
      <c r="B5" s="6"/>
      <c r="D5" s="10" t="s">
        <v>12</v>
      </c>
      <c r="K5" s="11" t="s">
        <v>13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R5" s="6"/>
      <c r="BE5" s="12" t="s">
        <v>14</v>
      </c>
      <c r="BS5" s="3" t="s">
        <v>5</v>
      </c>
    </row>
    <row r="6" customFormat="false" ht="36.95" hidden="false" customHeight="true" outlineLevel="0" collapsed="false">
      <c r="B6" s="6"/>
      <c r="D6" s="13" t="s">
        <v>15</v>
      </c>
      <c r="K6" s="14" t="s">
        <v>16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17</v>
      </c>
      <c r="K7" s="16"/>
      <c r="AK7" s="15" t="s">
        <v>18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19</v>
      </c>
      <c r="K8" s="16" t="s">
        <v>20</v>
      </c>
      <c r="AK8" s="15" t="s">
        <v>21</v>
      </c>
      <c r="AN8" s="17" t="s">
        <v>22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23</v>
      </c>
      <c r="AK10" s="15" t="s">
        <v>24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25</v>
      </c>
      <c r="AK11" s="15" t="s">
        <v>26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27</v>
      </c>
      <c r="AK13" s="15" t="s">
        <v>24</v>
      </c>
      <c r="AN13" s="18" t="s">
        <v>28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28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26</v>
      </c>
      <c r="AN14" s="18" t="s">
        <v>28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29</v>
      </c>
      <c r="AK16" s="15" t="s">
        <v>24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30</v>
      </c>
      <c r="AK17" s="15" t="s">
        <v>26</v>
      </c>
      <c r="AN17" s="16"/>
      <c r="AR17" s="6"/>
      <c r="BE17" s="12"/>
      <c r="BS17" s="3" t="s">
        <v>31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32</v>
      </c>
      <c r="AK19" s="15" t="s">
        <v>24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30</v>
      </c>
      <c r="AK20" s="15" t="s">
        <v>26</v>
      </c>
      <c r="AN20" s="16"/>
      <c r="AR20" s="6"/>
      <c r="BE20" s="12"/>
      <c r="BS20" s="3" t="s">
        <v>31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33</v>
      </c>
      <c r="AR22" s="6"/>
      <c r="BE22" s="12"/>
    </row>
    <row r="23" customFormat="false" ht="16.5" hidden="false" customHeight="true" outlineLevel="0" collapsed="false">
      <c r="B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34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P26" s="22"/>
      <c r="AQ26" s="22"/>
      <c r="AR26" s="23"/>
      <c r="BE26" s="12"/>
    </row>
    <row r="27" s="27" customFormat="tru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s="27" customFormat="tru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35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36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37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38</v>
      </c>
      <c r="F29" s="15" t="s">
        <v>39</v>
      </c>
      <c r="L29" s="31" t="n">
        <v>0.21</v>
      </c>
      <c r="M29" s="31"/>
      <c r="N29" s="31"/>
      <c r="O29" s="31"/>
      <c r="P29" s="31"/>
      <c r="W29" s="32" t="n">
        <f aca="false">ROUND(AZ94, 2)</f>
        <v>0</v>
      </c>
      <c r="X29" s="32"/>
      <c r="Y29" s="32"/>
      <c r="Z29" s="32"/>
      <c r="AA29" s="32"/>
      <c r="AB29" s="32"/>
      <c r="AC29" s="32"/>
      <c r="AD29" s="32"/>
      <c r="AE29" s="32"/>
      <c r="AK29" s="32" t="n">
        <f aca="false">ROUND(AV94, 2)</f>
        <v>0</v>
      </c>
      <c r="AL29" s="32"/>
      <c r="AM29" s="32"/>
      <c r="AN29" s="32"/>
      <c r="AO29" s="32"/>
      <c r="AR29" s="30"/>
      <c r="BE29" s="12"/>
    </row>
    <row r="30" s="29" customFormat="true" ht="14.4" hidden="false" customHeight="true" outlineLevel="0" collapsed="false">
      <c r="B30" s="30"/>
      <c r="F30" s="15" t="s">
        <v>40</v>
      </c>
      <c r="L30" s="31" t="n">
        <v>0.15</v>
      </c>
      <c r="M30" s="31"/>
      <c r="N30" s="31"/>
      <c r="O30" s="31"/>
      <c r="P30" s="31"/>
      <c r="W30" s="32" t="n">
        <f aca="false">ROUND(BA94, 2)</f>
        <v>0</v>
      </c>
      <c r="X30" s="32"/>
      <c r="Y30" s="32"/>
      <c r="Z30" s="32"/>
      <c r="AA30" s="32"/>
      <c r="AB30" s="32"/>
      <c r="AC30" s="32"/>
      <c r="AD30" s="32"/>
      <c r="AE30" s="32"/>
      <c r="AK30" s="32" t="n">
        <f aca="false">ROUND(AW94, 2)</f>
        <v>0</v>
      </c>
      <c r="AL30" s="32"/>
      <c r="AM30" s="32"/>
      <c r="AN30" s="32"/>
      <c r="AO30" s="32"/>
      <c r="AR30" s="30"/>
      <c r="BE30" s="12"/>
    </row>
    <row r="31" s="29" customFormat="true" ht="14.4" hidden="true" customHeight="true" outlineLevel="0" collapsed="false">
      <c r="B31" s="30"/>
      <c r="F31" s="15" t="s">
        <v>41</v>
      </c>
      <c r="L31" s="31" t="n">
        <v>0.21</v>
      </c>
      <c r="M31" s="31"/>
      <c r="N31" s="31"/>
      <c r="O31" s="31"/>
      <c r="P31" s="31"/>
      <c r="W31" s="32" t="n">
        <f aca="false">ROUND(BB94, 2)</f>
        <v>0</v>
      </c>
      <c r="X31" s="32"/>
      <c r="Y31" s="32"/>
      <c r="Z31" s="32"/>
      <c r="AA31" s="32"/>
      <c r="AB31" s="32"/>
      <c r="AC31" s="32"/>
      <c r="AD31" s="32"/>
      <c r="AE31" s="32"/>
      <c r="AK31" s="32" t="n">
        <v>0</v>
      </c>
      <c r="AL31" s="32"/>
      <c r="AM31" s="32"/>
      <c r="AN31" s="32"/>
      <c r="AO31" s="32"/>
      <c r="AR31" s="30"/>
      <c r="BE31" s="12"/>
    </row>
    <row r="32" s="29" customFormat="true" ht="14.4" hidden="true" customHeight="true" outlineLevel="0" collapsed="false">
      <c r="B32" s="30"/>
      <c r="F32" s="15" t="s">
        <v>42</v>
      </c>
      <c r="L32" s="31" t="n">
        <v>0.15</v>
      </c>
      <c r="M32" s="31"/>
      <c r="N32" s="31"/>
      <c r="O32" s="31"/>
      <c r="P32" s="31"/>
      <c r="W32" s="32" t="n">
        <f aca="false">ROUND(BC94, 2)</f>
        <v>0</v>
      </c>
      <c r="X32" s="32"/>
      <c r="Y32" s="32"/>
      <c r="Z32" s="32"/>
      <c r="AA32" s="32"/>
      <c r="AB32" s="32"/>
      <c r="AC32" s="32"/>
      <c r="AD32" s="32"/>
      <c r="AE32" s="32"/>
      <c r="AK32" s="32" t="n">
        <v>0</v>
      </c>
      <c r="AL32" s="32"/>
      <c r="AM32" s="32"/>
      <c r="AN32" s="32"/>
      <c r="AO32" s="32"/>
      <c r="AR32" s="30"/>
      <c r="BE32" s="12"/>
    </row>
    <row r="33" s="29" customFormat="true" ht="14.4" hidden="true" customHeight="true" outlineLevel="0" collapsed="false">
      <c r="B33" s="30"/>
      <c r="F33" s="15" t="s">
        <v>43</v>
      </c>
      <c r="L33" s="31" t="n">
        <v>0</v>
      </c>
      <c r="M33" s="31"/>
      <c r="N33" s="31"/>
      <c r="O33" s="31"/>
      <c r="P33" s="31"/>
      <c r="W33" s="32" t="n">
        <f aca="false">ROUND(BD94, 2)</f>
        <v>0</v>
      </c>
      <c r="X33" s="32"/>
      <c r="Y33" s="32"/>
      <c r="Z33" s="32"/>
      <c r="AA33" s="32"/>
      <c r="AB33" s="32"/>
      <c r="AC33" s="32"/>
      <c r="AD33" s="32"/>
      <c r="AE33" s="32"/>
      <c r="AK33" s="32" t="n">
        <v>0</v>
      </c>
      <c r="AL33" s="32"/>
      <c r="AM33" s="32"/>
      <c r="AN33" s="32"/>
      <c r="AO33" s="32"/>
      <c r="AR33" s="30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s="27" customFormat="true" ht="25.9" hidden="false" customHeight="true" outlineLevel="0" collapsed="false">
      <c r="A35" s="22"/>
      <c r="B35" s="23"/>
      <c r="C35" s="33"/>
      <c r="D35" s="34" t="s">
        <v>44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45</v>
      </c>
      <c r="U35" s="35"/>
      <c r="V35" s="35"/>
      <c r="W35" s="35"/>
      <c r="X35" s="37" t="s">
        <v>46</v>
      </c>
      <c r="Y35" s="37"/>
      <c r="Z35" s="37"/>
      <c r="AA35" s="37"/>
      <c r="AB35" s="37"/>
      <c r="AC35" s="35"/>
      <c r="AD35" s="35"/>
      <c r="AE35" s="35"/>
      <c r="AF35" s="35"/>
      <c r="AG35" s="35"/>
      <c r="AH35" s="35"/>
      <c r="AI35" s="35"/>
      <c r="AJ35" s="35"/>
      <c r="AK35" s="38" t="n">
        <f aca="false">SUM(AK26:AK33)</f>
        <v>0</v>
      </c>
      <c r="AL35" s="38"/>
      <c r="AM35" s="38"/>
      <c r="AN35" s="38"/>
      <c r="AO35" s="38"/>
      <c r="AP35" s="33"/>
      <c r="AQ35" s="33"/>
      <c r="AR35" s="23"/>
      <c r="B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="27" customFormat="tru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39"/>
      <c r="D49" s="40" t="s">
        <v>47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48</v>
      </c>
      <c r="AI49" s="41"/>
      <c r="AJ49" s="41"/>
      <c r="AK49" s="41"/>
      <c r="AL49" s="41"/>
      <c r="AM49" s="41"/>
      <c r="AN49" s="41"/>
      <c r="AO49" s="41"/>
      <c r="AR49" s="39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2" t="s">
        <v>49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2" t="s">
        <v>50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2" t="s">
        <v>49</v>
      </c>
      <c r="AI60" s="25"/>
      <c r="AJ60" s="25"/>
      <c r="AK60" s="25"/>
      <c r="AL60" s="25"/>
      <c r="AM60" s="42" t="s">
        <v>50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0" t="s">
        <v>51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52</v>
      </c>
      <c r="AI64" s="43"/>
      <c r="AJ64" s="43"/>
      <c r="AK64" s="43"/>
      <c r="AL64" s="43"/>
      <c r="AM64" s="43"/>
      <c r="AN64" s="43"/>
      <c r="AO64" s="43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2" t="s">
        <v>49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2" t="s">
        <v>50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2" t="s">
        <v>49</v>
      </c>
      <c r="AI75" s="25"/>
      <c r="AJ75" s="25"/>
      <c r="AK75" s="25"/>
      <c r="AL75" s="25"/>
      <c r="AM75" s="42" t="s">
        <v>50</v>
      </c>
      <c r="AN75" s="25"/>
      <c r="AO75" s="25"/>
      <c r="AP75" s="22"/>
      <c r="AQ75" s="22"/>
      <c r="AR75" s="23"/>
      <c r="BE75" s="22"/>
    </row>
    <row r="76" s="27" customFormat="tru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="27" customFormat="true" ht="6.95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3"/>
      <c r="B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3"/>
      <c r="BE81" s="22"/>
    </row>
    <row r="82" s="27" customFormat="true" ht="24.95" hidden="false" customHeight="true" outlineLevel="0" collapsed="false">
      <c r="A82" s="22"/>
      <c r="B82" s="23"/>
      <c r="C82" s="7" t="s">
        <v>53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48" customFormat="true" ht="12" hidden="false" customHeight="true" outlineLevel="0" collapsed="false">
      <c r="B84" s="49"/>
      <c r="C84" s="15" t="s">
        <v>12</v>
      </c>
      <c r="L84" s="48" t="str">
        <f aca="false">K5</f>
        <v>Rakovec2</v>
      </c>
      <c r="AR84" s="49"/>
    </row>
    <row r="85" s="50" customFormat="true" ht="36.95" hidden="false" customHeight="true" outlineLevel="0" collapsed="false">
      <c r="B85" s="51"/>
      <c r="C85" s="52" t="s">
        <v>15</v>
      </c>
      <c r="L85" s="53" t="str">
        <f aca="false">K6</f>
        <v>Oprava podlah v chatce č.2 v rekreačním středisku Rakovec</v>
      </c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R85" s="51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22"/>
      <c r="G87" s="22"/>
      <c r="H87" s="22"/>
      <c r="I87" s="22"/>
      <c r="J87" s="22"/>
      <c r="K87" s="22"/>
      <c r="L87" s="54" t="str">
        <f aca="false">IF(K8="","",K8)</f>
        <v>Rakovec,Brno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21</v>
      </c>
      <c r="AJ87" s="22"/>
      <c r="AK87" s="22"/>
      <c r="AL87" s="22"/>
      <c r="AM87" s="55" t="str">
        <f aca="false">IF(AN8= "","",AN8)</f>
        <v>22. 7. 2022</v>
      </c>
      <c r="AN87" s="55"/>
      <c r="AO87" s="22"/>
      <c r="AP87" s="22"/>
      <c r="AQ87" s="22"/>
      <c r="AR87" s="23"/>
      <c r="B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22"/>
      <c r="G89" s="22"/>
      <c r="H89" s="22"/>
      <c r="I89" s="22"/>
      <c r="J89" s="22"/>
      <c r="K89" s="22"/>
      <c r="L89" s="48" t="str">
        <f aca="false">IF(E11= "","",E11)</f>
        <v>MmBrna,OSM, Husova 3, Brno 601 67 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29</v>
      </c>
      <c r="AJ89" s="22"/>
      <c r="AK89" s="22"/>
      <c r="AL89" s="22"/>
      <c r="AM89" s="56" t="str">
        <f aca="false">IF(E17="","",E17)</f>
        <v>Radka Volková</v>
      </c>
      <c r="AN89" s="56"/>
      <c r="AO89" s="56"/>
      <c r="AP89" s="56"/>
      <c r="AQ89" s="22"/>
      <c r="AR89" s="23"/>
      <c r="AS89" s="57" t="s">
        <v>54</v>
      </c>
      <c r="AT89" s="57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22"/>
      <c r="G90" s="22"/>
      <c r="H90" s="22"/>
      <c r="I90" s="22"/>
      <c r="J90" s="22"/>
      <c r="K90" s="22"/>
      <c r="L90" s="48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32</v>
      </c>
      <c r="AJ90" s="22"/>
      <c r="AK90" s="22"/>
      <c r="AL90" s="22"/>
      <c r="AM90" s="56" t="str">
        <f aca="false">IF(E20="","",E20)</f>
        <v>Radka Volková</v>
      </c>
      <c r="AN90" s="56"/>
      <c r="AO90" s="56"/>
      <c r="AP90" s="56"/>
      <c r="AQ90" s="22"/>
      <c r="AR90" s="23"/>
      <c r="AS90" s="57"/>
      <c r="AT90" s="57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22"/>
    </row>
    <row r="91" s="27" customFormat="tru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57"/>
      <c r="AT91" s="57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22"/>
    </row>
    <row r="92" s="27" customFormat="true" ht="29.3" hidden="false" customHeight="true" outlineLevel="0" collapsed="false">
      <c r="A92" s="22"/>
      <c r="B92" s="23"/>
      <c r="C92" s="62" t="s">
        <v>55</v>
      </c>
      <c r="D92" s="62"/>
      <c r="E92" s="62"/>
      <c r="F92" s="62"/>
      <c r="G92" s="62"/>
      <c r="H92" s="63"/>
      <c r="I92" s="64" t="s">
        <v>56</v>
      </c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5" t="s">
        <v>57</v>
      </c>
      <c r="AH92" s="65"/>
      <c r="AI92" s="65"/>
      <c r="AJ92" s="65"/>
      <c r="AK92" s="65"/>
      <c r="AL92" s="65"/>
      <c r="AM92" s="65"/>
      <c r="AN92" s="66" t="s">
        <v>58</v>
      </c>
      <c r="AO92" s="66"/>
      <c r="AP92" s="66"/>
      <c r="AQ92" s="67" t="s">
        <v>59</v>
      </c>
      <c r="AR92" s="23"/>
      <c r="AS92" s="68" t="s">
        <v>60</v>
      </c>
      <c r="AT92" s="69" t="s">
        <v>61</v>
      </c>
      <c r="AU92" s="69" t="s">
        <v>62</v>
      </c>
      <c r="AV92" s="69" t="s">
        <v>63</v>
      </c>
      <c r="AW92" s="69" t="s">
        <v>64</v>
      </c>
      <c r="AX92" s="69" t="s">
        <v>65</v>
      </c>
      <c r="AY92" s="69" t="s">
        <v>66</v>
      </c>
      <c r="AZ92" s="69" t="s">
        <v>67</v>
      </c>
      <c r="BA92" s="69" t="s">
        <v>68</v>
      </c>
      <c r="BB92" s="69" t="s">
        <v>69</v>
      </c>
      <c r="BC92" s="69" t="s">
        <v>70</v>
      </c>
      <c r="BD92" s="70" t="s">
        <v>71</v>
      </c>
      <c r="BE92" s="22"/>
    </row>
    <row r="93" s="27" customFormat="tru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1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3"/>
      <c r="BE93" s="22"/>
    </row>
    <row r="94" s="74" customFormat="true" ht="32.4" hidden="false" customHeight="true" outlineLevel="0" collapsed="false">
      <c r="B94" s="75"/>
      <c r="C94" s="76" t="s">
        <v>72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8" t="n">
        <f aca="false">ROUND(AG95,2)</f>
        <v>0</v>
      </c>
      <c r="AH94" s="78"/>
      <c r="AI94" s="78"/>
      <c r="AJ94" s="78"/>
      <c r="AK94" s="78"/>
      <c r="AL94" s="78"/>
      <c r="AM94" s="78"/>
      <c r="AN94" s="79" t="n">
        <f aca="false">SUM(AG94,AT94)</f>
        <v>0</v>
      </c>
      <c r="AO94" s="79"/>
      <c r="AP94" s="79"/>
      <c r="AQ94" s="80"/>
      <c r="AR94" s="75"/>
      <c r="AS94" s="81" t="n">
        <f aca="false">ROUND(AS95,2)</f>
        <v>0</v>
      </c>
      <c r="AT94" s="82" t="n">
        <f aca="false">ROUND(SUM(AV94:AW94),2)</f>
        <v>0</v>
      </c>
      <c r="AU94" s="83" t="n">
        <f aca="false">ROUND(AU95,5)</f>
        <v>0</v>
      </c>
      <c r="AV94" s="82" t="n">
        <f aca="false">ROUND(AZ94*L29,2)</f>
        <v>0</v>
      </c>
      <c r="AW94" s="82" t="n">
        <f aca="false">ROUND(BA94*L30,2)</f>
        <v>0</v>
      </c>
      <c r="AX94" s="82" t="n">
        <f aca="false">ROUND(BB94*L29,2)</f>
        <v>0</v>
      </c>
      <c r="AY94" s="82" t="n">
        <f aca="false">ROUND(BC94*L30,2)</f>
        <v>0</v>
      </c>
      <c r="AZ94" s="82" t="n">
        <f aca="false">ROUND(AZ95,2)</f>
        <v>0</v>
      </c>
      <c r="BA94" s="82" t="n">
        <f aca="false">ROUND(BA95,2)</f>
        <v>0</v>
      </c>
      <c r="BB94" s="82" t="n">
        <f aca="false">ROUND(BB95,2)</f>
        <v>0</v>
      </c>
      <c r="BC94" s="82" t="n">
        <f aca="false">ROUND(BC95,2)</f>
        <v>0</v>
      </c>
      <c r="BD94" s="84" t="n">
        <f aca="false">ROUND(BD95,2)</f>
        <v>0</v>
      </c>
      <c r="BS94" s="85" t="s">
        <v>73</v>
      </c>
      <c r="BT94" s="85" t="s">
        <v>74</v>
      </c>
      <c r="BV94" s="85" t="s">
        <v>75</v>
      </c>
      <c r="BW94" s="85" t="s">
        <v>3</v>
      </c>
      <c r="BX94" s="85" t="s">
        <v>76</v>
      </c>
      <c r="CL94" s="85"/>
    </row>
    <row r="95" s="97" customFormat="true" ht="24.75" hidden="false" customHeight="true" outlineLevel="0" collapsed="false">
      <c r="A95" s="86" t="s">
        <v>77</v>
      </c>
      <c r="B95" s="87"/>
      <c r="C95" s="88"/>
      <c r="D95" s="89" t="s">
        <v>13</v>
      </c>
      <c r="E95" s="89"/>
      <c r="F95" s="89"/>
      <c r="G95" s="89"/>
      <c r="H95" s="89"/>
      <c r="I95" s="90"/>
      <c r="J95" s="89" t="s">
        <v>16</v>
      </c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91" t="n">
        <f aca="false">'Rakovec2 - Oprava podlah ...'!J28</f>
        <v>0</v>
      </c>
      <c r="AH95" s="91"/>
      <c r="AI95" s="91"/>
      <c r="AJ95" s="91"/>
      <c r="AK95" s="91"/>
      <c r="AL95" s="91"/>
      <c r="AM95" s="91"/>
      <c r="AN95" s="91" t="n">
        <f aca="false">SUM(AG95,AT95)</f>
        <v>0</v>
      </c>
      <c r="AO95" s="91"/>
      <c r="AP95" s="91"/>
      <c r="AQ95" s="92" t="s">
        <v>78</v>
      </c>
      <c r="AR95" s="87"/>
      <c r="AS95" s="93" t="n">
        <v>0</v>
      </c>
      <c r="AT95" s="94" t="n">
        <f aca="false">ROUND(SUM(AV95:AW95),2)</f>
        <v>0</v>
      </c>
      <c r="AU95" s="95" t="n">
        <f aca="false">'Rakovec2 - Oprava podlah ...'!P128</f>
        <v>0</v>
      </c>
      <c r="AV95" s="94" t="n">
        <f aca="false">'Rakovec2 - Oprava podlah ...'!J31</f>
        <v>0</v>
      </c>
      <c r="AW95" s="94" t="n">
        <f aca="false">'Rakovec2 - Oprava podlah ...'!J32</f>
        <v>0</v>
      </c>
      <c r="AX95" s="94" t="n">
        <f aca="false">'Rakovec2 - Oprava podlah ...'!J33</f>
        <v>0</v>
      </c>
      <c r="AY95" s="94" t="n">
        <f aca="false">'Rakovec2 - Oprava podlah ...'!J34</f>
        <v>0</v>
      </c>
      <c r="AZ95" s="94" t="n">
        <f aca="false">'Rakovec2 - Oprava podlah ...'!F31</f>
        <v>0</v>
      </c>
      <c r="BA95" s="94" t="n">
        <f aca="false">'Rakovec2 - Oprava podlah ...'!F32</f>
        <v>0</v>
      </c>
      <c r="BB95" s="94" t="n">
        <f aca="false">'Rakovec2 - Oprava podlah ...'!F33</f>
        <v>0</v>
      </c>
      <c r="BC95" s="94" t="n">
        <f aca="false">'Rakovec2 - Oprava podlah ...'!F34</f>
        <v>0</v>
      </c>
      <c r="BD95" s="96" t="n">
        <f aca="false">'Rakovec2 - Oprava podlah ...'!F35</f>
        <v>0</v>
      </c>
      <c r="BT95" s="98" t="s">
        <v>79</v>
      </c>
      <c r="BU95" s="98" t="s">
        <v>80</v>
      </c>
      <c r="BV95" s="98" t="s">
        <v>75</v>
      </c>
      <c r="BW95" s="98" t="s">
        <v>3</v>
      </c>
      <c r="BX95" s="98" t="s">
        <v>76</v>
      </c>
      <c r="CL95" s="98"/>
    </row>
    <row r="96" s="27" customFormat="true" ht="30" hidden="false" customHeight="true" outlineLevel="0" collapsed="false">
      <c r="A96" s="22"/>
      <c r="B96" s="23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3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</row>
    <row r="97" s="27" customFormat="true" ht="6.95" hidden="false" customHeight="true" outlineLevel="0" collapsed="false">
      <c r="A97" s="22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23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</row>
  </sheetData>
  <mergeCells count="42">
    <mergeCell ref="AR2:BE2"/>
    <mergeCell ref="K5:AJ5"/>
    <mergeCell ref="BE5:BE34"/>
    <mergeCell ref="K6:AJ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Rakovec2 - Oprava podlah ...'!C2" display="/"/>
  </hyperlink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2:BM236"/>
  <sheetViews>
    <sheetView showFormulas="false" showGridLines="false" showRowColHeaders="true" showZeros="true" rightToLeft="false" tabSelected="true" showOutlineSymbols="true" defaultGridColor="true" view="normal" topLeftCell="A195" colorId="64" zoomScale="100" zoomScaleNormal="100" zoomScalePageLayoutView="100" workbookViewId="0">
      <selection pane="topLeft" activeCell="F208" activeCellId="0" sqref="F208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4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1" min="10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3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81</v>
      </c>
    </row>
    <row r="4" customFormat="false" ht="24.95" hidden="false" customHeight="true" outlineLevel="0" collapsed="false">
      <c r="B4" s="6"/>
      <c r="D4" s="7" t="s">
        <v>82</v>
      </c>
      <c r="L4" s="6"/>
      <c r="M4" s="99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s="27" customFormat="true" ht="12" hidden="false" customHeight="true" outlineLevel="0" collapsed="false">
      <c r="A6" s="22"/>
      <c r="B6" s="23"/>
      <c r="C6" s="22"/>
      <c r="D6" s="15" t="s">
        <v>15</v>
      </c>
      <c r="E6" s="22"/>
      <c r="F6" s="22"/>
      <c r="G6" s="22"/>
      <c r="H6" s="22"/>
      <c r="I6" s="22"/>
      <c r="J6" s="22"/>
      <c r="K6" s="22"/>
      <c r="L6" s="39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</row>
    <row r="7" s="27" customFormat="true" ht="16.5" hidden="false" customHeight="true" outlineLevel="0" collapsed="false">
      <c r="A7" s="22"/>
      <c r="B7" s="23"/>
      <c r="C7" s="22"/>
      <c r="D7" s="22"/>
      <c r="E7" s="100" t="s">
        <v>16</v>
      </c>
      <c r="F7" s="100"/>
      <c r="G7" s="100"/>
      <c r="H7" s="100"/>
      <c r="I7" s="22"/>
      <c r="J7" s="22"/>
      <c r="K7" s="22"/>
      <c r="L7" s="39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</row>
    <row r="8" s="27" customFormat="true" ht="12.8" hidden="false" customHeight="false" outlineLevel="0" collapsed="false">
      <c r="A8" s="22"/>
      <c r="B8" s="23"/>
      <c r="C8" s="22"/>
      <c r="D8" s="22"/>
      <c r="E8" s="22"/>
      <c r="F8" s="22"/>
      <c r="G8" s="22"/>
      <c r="H8" s="22"/>
      <c r="I8" s="22"/>
      <c r="J8" s="22"/>
      <c r="K8" s="22"/>
      <c r="L8" s="39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2" hidden="false" customHeight="true" outlineLevel="0" collapsed="false">
      <c r="A9" s="22"/>
      <c r="B9" s="23"/>
      <c r="C9" s="22"/>
      <c r="D9" s="15" t="s">
        <v>17</v>
      </c>
      <c r="E9" s="22"/>
      <c r="F9" s="16"/>
      <c r="G9" s="22"/>
      <c r="H9" s="22"/>
      <c r="I9" s="15" t="s">
        <v>18</v>
      </c>
      <c r="J9" s="16"/>
      <c r="K9" s="22"/>
      <c r="L9" s="39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" hidden="false" customHeight="true" outlineLevel="0" collapsed="false">
      <c r="A10" s="22"/>
      <c r="B10" s="23"/>
      <c r="C10" s="22"/>
      <c r="D10" s="15" t="s">
        <v>19</v>
      </c>
      <c r="E10" s="22"/>
      <c r="F10" s="16" t="s">
        <v>20</v>
      </c>
      <c r="G10" s="22"/>
      <c r="H10" s="22"/>
      <c r="I10" s="15" t="s">
        <v>21</v>
      </c>
      <c r="J10" s="101" t="str">
        <f aca="false">'Rekapitulace stavby'!AN8</f>
        <v>22. 7. 2022</v>
      </c>
      <c r="K10" s="22"/>
      <c r="L10" s="39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0.8" hidden="false" customHeight="true" outlineLevel="0" collapsed="false">
      <c r="A11" s="22"/>
      <c r="B11" s="23"/>
      <c r="C11" s="22"/>
      <c r="D11" s="22"/>
      <c r="E11" s="22"/>
      <c r="F11" s="22"/>
      <c r="G11" s="22"/>
      <c r="H11" s="22"/>
      <c r="I11" s="22"/>
      <c r="J11" s="22"/>
      <c r="K11" s="22"/>
      <c r="L11" s="39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="27" customFormat="true" ht="12" hidden="false" customHeight="true" outlineLevel="0" collapsed="false">
      <c r="A12" s="22"/>
      <c r="B12" s="23"/>
      <c r="C12" s="22"/>
      <c r="D12" s="15" t="s">
        <v>23</v>
      </c>
      <c r="E12" s="22"/>
      <c r="F12" s="22"/>
      <c r="G12" s="22"/>
      <c r="H12" s="22"/>
      <c r="I12" s="15" t="s">
        <v>24</v>
      </c>
      <c r="J12" s="16"/>
      <c r="K12" s="22"/>
      <c r="L12" s="39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="27" customFormat="true" ht="18" hidden="false" customHeight="true" outlineLevel="0" collapsed="false">
      <c r="A13" s="22"/>
      <c r="B13" s="23"/>
      <c r="C13" s="22"/>
      <c r="D13" s="22"/>
      <c r="E13" s="16" t="s">
        <v>25</v>
      </c>
      <c r="F13" s="22"/>
      <c r="G13" s="22"/>
      <c r="H13" s="22"/>
      <c r="I13" s="15" t="s">
        <v>26</v>
      </c>
      <c r="J13" s="16"/>
      <c r="K13" s="22"/>
      <c r="L13" s="39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="27" customFormat="true" ht="6.95" hidden="false" customHeight="true" outlineLevel="0" collapsed="false">
      <c r="A14" s="22"/>
      <c r="B14" s="23"/>
      <c r="C14" s="22"/>
      <c r="D14" s="22"/>
      <c r="E14" s="22"/>
      <c r="F14" s="22"/>
      <c r="G14" s="22"/>
      <c r="H14" s="22"/>
      <c r="I14" s="22"/>
      <c r="J14" s="22"/>
      <c r="K14" s="22"/>
      <c r="L14" s="39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="27" customFormat="true" ht="12" hidden="false" customHeight="true" outlineLevel="0" collapsed="false">
      <c r="A15" s="22"/>
      <c r="B15" s="23"/>
      <c r="C15" s="22"/>
      <c r="D15" s="15" t="s">
        <v>27</v>
      </c>
      <c r="E15" s="22"/>
      <c r="F15" s="22"/>
      <c r="G15" s="22"/>
      <c r="H15" s="22"/>
      <c r="I15" s="15" t="s">
        <v>24</v>
      </c>
      <c r="J15" s="17" t="str">
        <f aca="false">'Rekapitulace stavby'!AN13</f>
        <v>Vyplň údaj</v>
      </c>
      <c r="K15" s="22"/>
      <c r="L15" s="39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="27" customFormat="true" ht="18" hidden="false" customHeight="true" outlineLevel="0" collapsed="false">
      <c r="A16" s="22"/>
      <c r="B16" s="23"/>
      <c r="C16" s="22"/>
      <c r="D16" s="22"/>
      <c r="E16" s="102" t="str">
        <f aca="false">'Rekapitulace stavby'!E14</f>
        <v>Vyplň údaj</v>
      </c>
      <c r="F16" s="102"/>
      <c r="G16" s="102"/>
      <c r="H16" s="102"/>
      <c r="I16" s="15" t="s">
        <v>26</v>
      </c>
      <c r="J16" s="17" t="str">
        <f aca="false">'Rekapitulace stavby'!AN14</f>
        <v>Vyplň údaj</v>
      </c>
      <c r="K16" s="22"/>
      <c r="L16" s="39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="27" customFormat="true" ht="6.95" hidden="false" customHeight="true" outlineLevel="0" collapsed="false">
      <c r="A17" s="22"/>
      <c r="B17" s="23"/>
      <c r="C17" s="22"/>
      <c r="D17" s="22"/>
      <c r="E17" s="22"/>
      <c r="F17" s="22"/>
      <c r="G17" s="22"/>
      <c r="H17" s="22"/>
      <c r="I17" s="22"/>
      <c r="J17" s="22"/>
      <c r="K17" s="22"/>
      <c r="L17" s="39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="27" customFormat="true" ht="12" hidden="false" customHeight="true" outlineLevel="0" collapsed="false">
      <c r="A18" s="22"/>
      <c r="B18" s="23"/>
      <c r="C18" s="22"/>
      <c r="D18" s="15" t="s">
        <v>29</v>
      </c>
      <c r="E18" s="22"/>
      <c r="F18" s="22"/>
      <c r="G18" s="22"/>
      <c r="H18" s="22"/>
      <c r="I18" s="15" t="s">
        <v>24</v>
      </c>
      <c r="J18" s="16"/>
      <c r="K18" s="22"/>
      <c r="L18" s="39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="27" customFormat="true" ht="18" hidden="false" customHeight="true" outlineLevel="0" collapsed="false">
      <c r="A19" s="22"/>
      <c r="B19" s="23"/>
      <c r="C19" s="22"/>
      <c r="D19" s="22"/>
      <c r="E19" s="16" t="s">
        <v>30</v>
      </c>
      <c r="F19" s="22"/>
      <c r="G19" s="22"/>
      <c r="H19" s="22"/>
      <c r="I19" s="15" t="s">
        <v>26</v>
      </c>
      <c r="J19" s="16"/>
      <c r="K19" s="22"/>
      <c r="L19" s="39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="27" customFormat="true" ht="6.95" hidden="false" customHeight="true" outlineLevel="0" collapsed="false">
      <c r="A20" s="22"/>
      <c r="B20" s="23"/>
      <c r="C20" s="22"/>
      <c r="D20" s="22"/>
      <c r="E20" s="22"/>
      <c r="F20" s="22"/>
      <c r="G20" s="22"/>
      <c r="H20" s="22"/>
      <c r="I20" s="22"/>
      <c r="J20" s="22"/>
      <c r="K20" s="22"/>
      <c r="L20" s="39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="27" customFormat="true" ht="12" hidden="false" customHeight="true" outlineLevel="0" collapsed="false">
      <c r="A21" s="22"/>
      <c r="B21" s="23"/>
      <c r="C21" s="22"/>
      <c r="D21" s="15" t="s">
        <v>32</v>
      </c>
      <c r="E21" s="22"/>
      <c r="F21" s="22"/>
      <c r="G21" s="22"/>
      <c r="H21" s="22"/>
      <c r="I21" s="15" t="s">
        <v>24</v>
      </c>
      <c r="J21" s="16"/>
      <c r="K21" s="22"/>
      <c r="L21" s="39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="27" customFormat="true" ht="18" hidden="false" customHeight="true" outlineLevel="0" collapsed="false">
      <c r="A22" s="22"/>
      <c r="B22" s="23"/>
      <c r="C22" s="22"/>
      <c r="D22" s="22"/>
      <c r="E22" s="16" t="s">
        <v>30</v>
      </c>
      <c r="F22" s="22"/>
      <c r="G22" s="22"/>
      <c r="H22" s="22"/>
      <c r="I22" s="15" t="s">
        <v>26</v>
      </c>
      <c r="J22" s="16"/>
      <c r="K22" s="22"/>
      <c r="L22" s="39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="27" customFormat="true" ht="6.95" hidden="false" customHeight="true" outlineLevel="0" collapsed="false">
      <c r="A23" s="22"/>
      <c r="B23" s="23"/>
      <c r="C23" s="22"/>
      <c r="D23" s="22"/>
      <c r="E23" s="22"/>
      <c r="F23" s="22"/>
      <c r="G23" s="22"/>
      <c r="H23" s="22"/>
      <c r="I23" s="22"/>
      <c r="J23" s="22"/>
      <c r="K23" s="22"/>
      <c r="L23" s="39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="27" customFormat="true" ht="12" hidden="false" customHeight="true" outlineLevel="0" collapsed="false">
      <c r="A24" s="22"/>
      <c r="B24" s="23"/>
      <c r="C24" s="22"/>
      <c r="D24" s="15" t="s">
        <v>33</v>
      </c>
      <c r="E24" s="22"/>
      <c r="F24" s="22"/>
      <c r="G24" s="22"/>
      <c r="H24" s="22"/>
      <c r="I24" s="22"/>
      <c r="J24" s="22"/>
      <c r="K24" s="22"/>
      <c r="L24" s="39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="106" customFormat="true" ht="16.5" hidden="false" customHeight="true" outlineLevel="0" collapsed="false">
      <c r="A25" s="103"/>
      <c r="B25" s="104"/>
      <c r="C25" s="103"/>
      <c r="D25" s="103"/>
      <c r="E25" s="20"/>
      <c r="F25" s="20"/>
      <c r="G25" s="20"/>
      <c r="H25" s="20"/>
      <c r="I25" s="103"/>
      <c r="J25" s="103"/>
      <c r="K25" s="103"/>
      <c r="L25" s="105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</row>
    <row r="26" s="27" customFormat="true" ht="6.95" hidden="false" customHeight="true" outlineLevel="0" collapsed="false">
      <c r="A26" s="22"/>
      <c r="B26" s="23"/>
      <c r="C26" s="22"/>
      <c r="D26" s="22"/>
      <c r="E26" s="22"/>
      <c r="F26" s="22"/>
      <c r="G26" s="22"/>
      <c r="H26" s="22"/>
      <c r="I26" s="22"/>
      <c r="J26" s="22"/>
      <c r="K26" s="22"/>
      <c r="L26" s="39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27" customFormat="true" ht="6.95" hidden="false" customHeight="true" outlineLevel="0" collapsed="false">
      <c r="A27" s="22"/>
      <c r="B27" s="23"/>
      <c r="C27" s="22"/>
      <c r="D27" s="72"/>
      <c r="E27" s="72"/>
      <c r="F27" s="72"/>
      <c r="G27" s="72"/>
      <c r="H27" s="72"/>
      <c r="I27" s="72"/>
      <c r="J27" s="72"/>
      <c r="K27" s="72"/>
      <c r="L27" s="39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s="27" customFormat="true" ht="25.45" hidden="false" customHeight="true" outlineLevel="0" collapsed="false">
      <c r="A28" s="22"/>
      <c r="B28" s="23"/>
      <c r="C28" s="22"/>
      <c r="D28" s="107" t="s">
        <v>34</v>
      </c>
      <c r="E28" s="22"/>
      <c r="F28" s="22"/>
      <c r="G28" s="22"/>
      <c r="H28" s="22"/>
      <c r="I28" s="22"/>
      <c r="J28" s="108" t="n">
        <f aca="false">ROUND(J128, 2)</f>
        <v>0</v>
      </c>
      <c r="K28" s="22"/>
      <c r="L28" s="39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27" customFormat="true" ht="6.95" hidden="false" customHeight="true" outlineLevel="0" collapsed="false">
      <c r="A29" s="22"/>
      <c r="B29" s="23"/>
      <c r="C29" s="22"/>
      <c r="D29" s="72"/>
      <c r="E29" s="72"/>
      <c r="F29" s="72"/>
      <c r="G29" s="72"/>
      <c r="H29" s="72"/>
      <c r="I29" s="72"/>
      <c r="J29" s="72"/>
      <c r="K29" s="72"/>
      <c r="L29" s="39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="27" customFormat="true" ht="14.4" hidden="false" customHeight="true" outlineLevel="0" collapsed="false">
      <c r="A30" s="22"/>
      <c r="B30" s="23"/>
      <c r="C30" s="22"/>
      <c r="D30" s="22"/>
      <c r="E30" s="22"/>
      <c r="F30" s="109" t="s">
        <v>36</v>
      </c>
      <c r="G30" s="22"/>
      <c r="H30" s="22"/>
      <c r="I30" s="109" t="s">
        <v>35</v>
      </c>
      <c r="J30" s="109" t="s">
        <v>37</v>
      </c>
      <c r="K30" s="22"/>
      <c r="L30" s="39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="27" customFormat="true" ht="14.4" hidden="false" customHeight="true" outlineLevel="0" collapsed="false">
      <c r="A31" s="22"/>
      <c r="B31" s="23"/>
      <c r="C31" s="22"/>
      <c r="D31" s="110" t="s">
        <v>38</v>
      </c>
      <c r="E31" s="15" t="s">
        <v>39</v>
      </c>
      <c r="F31" s="111" t="n">
        <f aca="false">ROUND((SUM(BE128:BE235)),  2)</f>
        <v>0</v>
      </c>
      <c r="G31" s="22"/>
      <c r="H31" s="22"/>
      <c r="I31" s="112" t="n">
        <v>0.21</v>
      </c>
      <c r="J31" s="111" t="n">
        <f aca="false">ROUND(((SUM(BE128:BE235))*I31),  2)</f>
        <v>0</v>
      </c>
      <c r="K31" s="22"/>
      <c r="L31" s="39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="27" customFormat="true" ht="14.4" hidden="false" customHeight="true" outlineLevel="0" collapsed="false">
      <c r="A32" s="22"/>
      <c r="B32" s="23"/>
      <c r="C32" s="22"/>
      <c r="D32" s="22"/>
      <c r="E32" s="15" t="s">
        <v>40</v>
      </c>
      <c r="F32" s="111" t="n">
        <f aca="false">ROUND((SUM(BF128:BF235)),  2)</f>
        <v>0</v>
      </c>
      <c r="G32" s="22"/>
      <c r="H32" s="22"/>
      <c r="I32" s="112" t="n">
        <v>0.15</v>
      </c>
      <c r="J32" s="111" t="n">
        <f aca="false">ROUND(((SUM(BF128:BF235))*I32),  2)</f>
        <v>0</v>
      </c>
      <c r="K32" s="22"/>
      <c r="L32" s="39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="27" customFormat="true" ht="14.4" hidden="true" customHeight="true" outlineLevel="0" collapsed="false">
      <c r="A33" s="22"/>
      <c r="B33" s="23"/>
      <c r="C33" s="22"/>
      <c r="D33" s="22"/>
      <c r="E33" s="15" t="s">
        <v>41</v>
      </c>
      <c r="F33" s="111" t="n">
        <f aca="false">ROUND((SUM(BG128:BG235)),  2)</f>
        <v>0</v>
      </c>
      <c r="G33" s="22"/>
      <c r="H33" s="22"/>
      <c r="I33" s="112" t="n">
        <v>0.21</v>
      </c>
      <c r="J33" s="111" t="n">
        <f aca="false">0</f>
        <v>0</v>
      </c>
      <c r="K33" s="22"/>
      <c r="L33" s="39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="27" customFormat="true" ht="14.4" hidden="true" customHeight="true" outlineLevel="0" collapsed="false">
      <c r="A34" s="22"/>
      <c r="B34" s="23"/>
      <c r="C34" s="22"/>
      <c r="D34" s="22"/>
      <c r="E34" s="15" t="s">
        <v>42</v>
      </c>
      <c r="F34" s="111" t="n">
        <f aca="false">ROUND((SUM(BH128:BH235)),  2)</f>
        <v>0</v>
      </c>
      <c r="G34" s="22"/>
      <c r="H34" s="22"/>
      <c r="I34" s="112" t="n">
        <v>0.15</v>
      </c>
      <c r="J34" s="111" t="n">
        <f aca="false">0</f>
        <v>0</v>
      </c>
      <c r="K34" s="22"/>
      <c r="L34" s="39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="27" customFormat="true" ht="14.4" hidden="true" customHeight="true" outlineLevel="0" collapsed="false">
      <c r="A35" s="22"/>
      <c r="B35" s="23"/>
      <c r="C35" s="22"/>
      <c r="D35" s="22"/>
      <c r="E35" s="15" t="s">
        <v>43</v>
      </c>
      <c r="F35" s="111" t="n">
        <f aca="false">ROUND((SUM(BI128:BI235)),  2)</f>
        <v>0</v>
      </c>
      <c r="G35" s="22"/>
      <c r="H35" s="22"/>
      <c r="I35" s="112" t="n">
        <v>0</v>
      </c>
      <c r="J35" s="111" t="n">
        <f aca="false">0</f>
        <v>0</v>
      </c>
      <c r="K35" s="22"/>
      <c r="L35" s="39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39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="27" customFormat="true" ht="25.45" hidden="false" customHeight="true" outlineLevel="0" collapsed="false">
      <c r="A37" s="22"/>
      <c r="B37" s="23"/>
      <c r="C37" s="113"/>
      <c r="D37" s="114" t="s">
        <v>44</v>
      </c>
      <c r="E37" s="63"/>
      <c r="F37" s="63"/>
      <c r="G37" s="115" t="s">
        <v>45</v>
      </c>
      <c r="H37" s="116" t="s">
        <v>46</v>
      </c>
      <c r="I37" s="63"/>
      <c r="J37" s="117" t="n">
        <f aca="false">SUM(J28:J35)</f>
        <v>0</v>
      </c>
      <c r="K37" s="118"/>
      <c r="L37" s="39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="27" customFormat="true" ht="14.4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22"/>
      <c r="J38" s="22"/>
      <c r="K38" s="22"/>
      <c r="L38" s="39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customFormat="false" ht="14.4" hidden="false" customHeight="true" outlineLevel="0" collapsed="false">
      <c r="B39" s="6"/>
      <c r="L39" s="6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7" customFormat="true" ht="14.4" hidden="false" customHeight="true" outlineLevel="0" collapsed="false">
      <c r="B50" s="39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9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7" customFormat="true" ht="12.8" hidden="false" customHeight="false" outlineLevel="0" collapsed="false">
      <c r="A61" s="22"/>
      <c r="B61" s="23"/>
      <c r="C61" s="22"/>
      <c r="D61" s="42" t="s">
        <v>49</v>
      </c>
      <c r="E61" s="25"/>
      <c r="F61" s="119" t="s">
        <v>50</v>
      </c>
      <c r="G61" s="42" t="s">
        <v>49</v>
      </c>
      <c r="H61" s="25"/>
      <c r="I61" s="25"/>
      <c r="J61" s="120" t="s">
        <v>50</v>
      </c>
      <c r="K61" s="25"/>
      <c r="L61" s="39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7" customFormat="true" ht="12.8" hidden="false" customHeight="false" outlineLevel="0" collapsed="false">
      <c r="A65" s="22"/>
      <c r="B65" s="23"/>
      <c r="C65" s="22"/>
      <c r="D65" s="40" t="s">
        <v>51</v>
      </c>
      <c r="E65" s="43"/>
      <c r="F65" s="43"/>
      <c r="G65" s="40" t="s">
        <v>52</v>
      </c>
      <c r="H65" s="43"/>
      <c r="I65" s="43"/>
      <c r="J65" s="43"/>
      <c r="K65" s="43"/>
      <c r="L65" s="39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7" customFormat="true" ht="12.8" hidden="false" customHeight="false" outlineLevel="0" collapsed="false">
      <c r="A76" s="22"/>
      <c r="B76" s="23"/>
      <c r="C76" s="22"/>
      <c r="D76" s="42" t="s">
        <v>49</v>
      </c>
      <c r="E76" s="25"/>
      <c r="F76" s="119" t="s">
        <v>50</v>
      </c>
      <c r="G76" s="42" t="s">
        <v>49</v>
      </c>
      <c r="H76" s="25"/>
      <c r="I76" s="25"/>
      <c r="J76" s="120" t="s">
        <v>50</v>
      </c>
      <c r="K76" s="25"/>
      <c r="L76" s="39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s="27" customFormat="true" ht="14.4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="27" customFormat="true" ht="24.95" hidden="false" customHeight="true" outlineLevel="0" collapsed="false">
      <c r="A82" s="22"/>
      <c r="B82" s="23"/>
      <c r="C82" s="7" t="s">
        <v>83</v>
      </c>
      <c r="D82" s="22"/>
      <c r="E82" s="22"/>
      <c r="F82" s="22"/>
      <c r="G82" s="22"/>
      <c r="H82" s="22"/>
      <c r="I82" s="22"/>
      <c r="J82" s="22"/>
      <c r="K82" s="22"/>
      <c r="L82" s="39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39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="27" customFormat="true" ht="12" hidden="false" customHeight="true" outlineLevel="0" collapsed="false">
      <c r="A84" s="22"/>
      <c r="B84" s="23"/>
      <c r="C84" s="15" t="s">
        <v>15</v>
      </c>
      <c r="D84" s="22"/>
      <c r="E84" s="22"/>
      <c r="F84" s="22"/>
      <c r="G84" s="22"/>
      <c r="H84" s="22"/>
      <c r="I84" s="22"/>
      <c r="J84" s="22"/>
      <c r="K84" s="22"/>
      <c r="L84" s="39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="27" customFormat="true" ht="16.5" hidden="false" customHeight="true" outlineLevel="0" collapsed="false">
      <c r="A85" s="22"/>
      <c r="B85" s="23"/>
      <c r="C85" s="22"/>
      <c r="D85" s="22"/>
      <c r="E85" s="100" t="str">
        <f aca="false">E7</f>
        <v>Oprava podlah v chatce č.2 v rekreačním středisku Rakovec</v>
      </c>
      <c r="F85" s="100"/>
      <c r="G85" s="100"/>
      <c r="H85" s="100"/>
      <c r="I85" s="22"/>
      <c r="J85" s="22"/>
      <c r="K85" s="22"/>
      <c r="L85" s="39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39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16" t="str">
        <f aca="false">F10</f>
        <v>Rakovec,Brno</v>
      </c>
      <c r="G87" s="22"/>
      <c r="H87" s="22"/>
      <c r="I87" s="15" t="s">
        <v>21</v>
      </c>
      <c r="J87" s="101" t="str">
        <f aca="false">IF(J10="","",J10)</f>
        <v>22. 7. 2022</v>
      </c>
      <c r="K87" s="22"/>
      <c r="L87" s="39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39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16" t="str">
        <f aca="false">E13</f>
        <v>MmBrna,OSM, Husova 3, Brno 601 67 </v>
      </c>
      <c r="G89" s="22"/>
      <c r="H89" s="22"/>
      <c r="I89" s="15" t="s">
        <v>29</v>
      </c>
      <c r="J89" s="121" t="str">
        <f aca="false">E19</f>
        <v>Radka Volková</v>
      </c>
      <c r="K89" s="22"/>
      <c r="L89" s="39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16" t="str">
        <f aca="false">IF(E16="","",E16)</f>
        <v>Vyplň údaj</v>
      </c>
      <c r="G90" s="22"/>
      <c r="H90" s="22"/>
      <c r="I90" s="15" t="s">
        <v>32</v>
      </c>
      <c r="J90" s="121" t="str">
        <f aca="false">E22</f>
        <v>Radka Volková</v>
      </c>
      <c r="K90" s="22"/>
      <c r="L90" s="39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="27" customFormat="true" ht="10.3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39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="27" customFormat="true" ht="29.3" hidden="false" customHeight="true" outlineLevel="0" collapsed="false">
      <c r="A92" s="22"/>
      <c r="B92" s="23"/>
      <c r="C92" s="122" t="s">
        <v>84</v>
      </c>
      <c r="D92" s="113"/>
      <c r="E92" s="113"/>
      <c r="F92" s="113"/>
      <c r="G92" s="113"/>
      <c r="H92" s="113"/>
      <c r="I92" s="113"/>
      <c r="J92" s="123" t="s">
        <v>85</v>
      </c>
      <c r="K92" s="113"/>
      <c r="L92" s="39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="27" customFormat="true" ht="10.3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39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s="27" customFormat="true" ht="22.8" hidden="false" customHeight="true" outlineLevel="0" collapsed="false">
      <c r="A94" s="22"/>
      <c r="B94" s="23"/>
      <c r="C94" s="124" t="s">
        <v>86</v>
      </c>
      <c r="D94" s="22"/>
      <c r="E94" s="22"/>
      <c r="F94" s="22"/>
      <c r="G94" s="22"/>
      <c r="H94" s="22"/>
      <c r="I94" s="22"/>
      <c r="J94" s="108" t="n">
        <f aca="false">J128</f>
        <v>0</v>
      </c>
      <c r="K94" s="22"/>
      <c r="L94" s="39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U94" s="3" t="s">
        <v>87</v>
      </c>
    </row>
    <row r="95" s="125" customFormat="true" ht="24.95" hidden="false" customHeight="true" outlineLevel="0" collapsed="false">
      <c r="B95" s="126"/>
      <c r="D95" s="127" t="s">
        <v>88</v>
      </c>
      <c r="E95" s="128"/>
      <c r="F95" s="128"/>
      <c r="G95" s="128"/>
      <c r="H95" s="128"/>
      <c r="I95" s="128"/>
      <c r="J95" s="129" t="n">
        <f aca="false">J129</f>
        <v>0</v>
      </c>
      <c r="L95" s="126"/>
    </row>
    <row r="96" s="130" customFormat="true" ht="19.95" hidden="false" customHeight="true" outlineLevel="0" collapsed="false">
      <c r="B96" s="131"/>
      <c r="D96" s="132" t="s">
        <v>89</v>
      </c>
      <c r="E96" s="133"/>
      <c r="F96" s="133"/>
      <c r="G96" s="133"/>
      <c r="H96" s="133"/>
      <c r="I96" s="133"/>
      <c r="J96" s="134" t="n">
        <f aca="false">J130</f>
        <v>0</v>
      </c>
      <c r="L96" s="131"/>
    </row>
    <row r="97" s="130" customFormat="true" ht="19.95" hidden="false" customHeight="true" outlineLevel="0" collapsed="false">
      <c r="B97" s="131"/>
      <c r="D97" s="132" t="s">
        <v>90</v>
      </c>
      <c r="E97" s="133"/>
      <c r="F97" s="133"/>
      <c r="G97" s="133"/>
      <c r="H97" s="133"/>
      <c r="I97" s="133"/>
      <c r="J97" s="134" t="n">
        <f aca="false">J132</f>
        <v>0</v>
      </c>
      <c r="L97" s="131"/>
    </row>
    <row r="98" s="130" customFormat="true" ht="19.95" hidden="false" customHeight="true" outlineLevel="0" collapsed="false">
      <c r="B98" s="131"/>
      <c r="D98" s="132" t="s">
        <v>91</v>
      </c>
      <c r="E98" s="133"/>
      <c r="F98" s="133"/>
      <c r="G98" s="133"/>
      <c r="H98" s="133"/>
      <c r="I98" s="133"/>
      <c r="J98" s="134" t="n">
        <f aca="false">J137</f>
        <v>0</v>
      </c>
      <c r="L98" s="131"/>
    </row>
    <row r="99" s="130" customFormat="true" ht="19.95" hidden="false" customHeight="true" outlineLevel="0" collapsed="false">
      <c r="B99" s="131"/>
      <c r="D99" s="132" t="s">
        <v>92</v>
      </c>
      <c r="E99" s="133"/>
      <c r="F99" s="133"/>
      <c r="G99" s="133"/>
      <c r="H99" s="133"/>
      <c r="I99" s="133"/>
      <c r="J99" s="134" t="n">
        <f aca="false">J146</f>
        <v>0</v>
      </c>
      <c r="L99" s="131"/>
    </row>
    <row r="100" s="125" customFormat="true" ht="24.95" hidden="false" customHeight="true" outlineLevel="0" collapsed="false">
      <c r="B100" s="126"/>
      <c r="D100" s="127" t="s">
        <v>93</v>
      </c>
      <c r="E100" s="128"/>
      <c r="F100" s="128"/>
      <c r="G100" s="128"/>
      <c r="H100" s="128"/>
      <c r="I100" s="128"/>
      <c r="J100" s="129" t="n">
        <f aca="false">J148</f>
        <v>0</v>
      </c>
      <c r="L100" s="126"/>
    </row>
    <row r="101" s="130" customFormat="true" ht="19.95" hidden="false" customHeight="true" outlineLevel="0" collapsed="false">
      <c r="B101" s="131"/>
      <c r="D101" s="132" t="s">
        <v>94</v>
      </c>
      <c r="E101" s="133"/>
      <c r="F101" s="133"/>
      <c r="G101" s="133"/>
      <c r="H101" s="133"/>
      <c r="I101" s="133"/>
      <c r="J101" s="134" t="n">
        <f aca="false">J149</f>
        <v>0</v>
      </c>
      <c r="L101" s="131"/>
    </row>
    <row r="102" s="130" customFormat="true" ht="19.95" hidden="false" customHeight="true" outlineLevel="0" collapsed="false">
      <c r="B102" s="131"/>
      <c r="D102" s="132" t="s">
        <v>95</v>
      </c>
      <c r="E102" s="133"/>
      <c r="F102" s="133"/>
      <c r="G102" s="133"/>
      <c r="H102" s="133"/>
      <c r="I102" s="133"/>
      <c r="J102" s="134" t="n">
        <f aca="false">J159</f>
        <v>0</v>
      </c>
      <c r="L102" s="131"/>
    </row>
    <row r="103" s="130" customFormat="true" ht="19.95" hidden="false" customHeight="true" outlineLevel="0" collapsed="false">
      <c r="B103" s="131"/>
      <c r="D103" s="132" t="s">
        <v>96</v>
      </c>
      <c r="E103" s="133"/>
      <c r="F103" s="133"/>
      <c r="G103" s="133"/>
      <c r="H103" s="133"/>
      <c r="I103" s="133"/>
      <c r="J103" s="134" t="n">
        <f aca="false">J165</f>
        <v>0</v>
      </c>
      <c r="L103" s="131"/>
    </row>
    <row r="104" s="130" customFormat="true" ht="19.95" hidden="false" customHeight="true" outlineLevel="0" collapsed="false">
      <c r="B104" s="131"/>
      <c r="D104" s="132" t="s">
        <v>97</v>
      </c>
      <c r="E104" s="133"/>
      <c r="F104" s="133"/>
      <c r="G104" s="133"/>
      <c r="H104" s="133"/>
      <c r="I104" s="133"/>
      <c r="J104" s="134" t="n">
        <f aca="false">J181</f>
        <v>0</v>
      </c>
      <c r="L104" s="131"/>
    </row>
    <row r="105" s="130" customFormat="true" ht="19.95" hidden="false" customHeight="true" outlineLevel="0" collapsed="false">
      <c r="B105" s="131"/>
      <c r="D105" s="132" t="s">
        <v>98</v>
      </c>
      <c r="E105" s="133"/>
      <c r="F105" s="133"/>
      <c r="G105" s="133"/>
      <c r="H105" s="133"/>
      <c r="I105" s="133"/>
      <c r="J105" s="134" t="n">
        <f aca="false">J191</f>
        <v>0</v>
      </c>
      <c r="L105" s="131"/>
    </row>
    <row r="106" s="130" customFormat="true" ht="19.95" hidden="false" customHeight="true" outlineLevel="0" collapsed="false">
      <c r="B106" s="131"/>
      <c r="D106" s="132" t="s">
        <v>99</v>
      </c>
      <c r="E106" s="133"/>
      <c r="F106" s="133"/>
      <c r="G106" s="133"/>
      <c r="H106" s="133"/>
      <c r="I106" s="133"/>
      <c r="J106" s="134" t="n">
        <f aca="false">J217</f>
        <v>0</v>
      </c>
      <c r="L106" s="131"/>
    </row>
    <row r="107" s="125" customFormat="true" ht="24.95" hidden="false" customHeight="true" outlineLevel="0" collapsed="false">
      <c r="B107" s="126"/>
      <c r="D107" s="127" t="s">
        <v>100</v>
      </c>
      <c r="E107" s="128"/>
      <c r="F107" s="128"/>
      <c r="G107" s="128"/>
      <c r="H107" s="128"/>
      <c r="I107" s="128"/>
      <c r="J107" s="129" t="n">
        <f aca="false">J229</f>
        <v>0</v>
      </c>
      <c r="L107" s="126"/>
    </row>
    <row r="108" s="130" customFormat="true" ht="19.95" hidden="false" customHeight="true" outlineLevel="0" collapsed="false">
      <c r="B108" s="131"/>
      <c r="D108" s="132" t="s">
        <v>101</v>
      </c>
      <c r="E108" s="133"/>
      <c r="F108" s="133"/>
      <c r="G108" s="133"/>
      <c r="H108" s="133"/>
      <c r="I108" s="133"/>
      <c r="J108" s="134" t="n">
        <f aca="false">J230</f>
        <v>0</v>
      </c>
      <c r="L108" s="131"/>
    </row>
    <row r="109" s="130" customFormat="true" ht="19.95" hidden="false" customHeight="true" outlineLevel="0" collapsed="false">
      <c r="B109" s="131"/>
      <c r="D109" s="132" t="s">
        <v>102</v>
      </c>
      <c r="E109" s="133"/>
      <c r="F109" s="133"/>
      <c r="G109" s="133"/>
      <c r="H109" s="133"/>
      <c r="I109" s="133"/>
      <c r="J109" s="134" t="n">
        <f aca="false">J232</f>
        <v>0</v>
      </c>
      <c r="L109" s="131"/>
    </row>
    <row r="110" s="130" customFormat="true" ht="19.95" hidden="false" customHeight="true" outlineLevel="0" collapsed="false">
      <c r="B110" s="131"/>
      <c r="D110" s="132" t="s">
        <v>103</v>
      </c>
      <c r="E110" s="133"/>
      <c r="F110" s="133"/>
      <c r="G110" s="133"/>
      <c r="H110" s="133"/>
      <c r="I110" s="133"/>
      <c r="J110" s="134" t="n">
        <f aca="false">J234</f>
        <v>0</v>
      </c>
      <c r="L110" s="131"/>
    </row>
    <row r="111" s="27" customFormat="true" ht="21.85" hidden="false" customHeight="true" outlineLevel="0" collapsed="false">
      <c r="A111" s="22"/>
      <c r="B111" s="23"/>
      <c r="C111" s="22"/>
      <c r="D111" s="22"/>
      <c r="E111" s="22"/>
      <c r="F111" s="22"/>
      <c r="G111" s="22"/>
      <c r="H111" s="22"/>
      <c r="I111" s="22"/>
      <c r="J111" s="22"/>
      <c r="K111" s="22"/>
      <c r="L111" s="39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</row>
    <row r="112" s="27" customFormat="true" ht="6.95" hidden="false" customHeight="true" outlineLevel="0" collapsed="false">
      <c r="A112" s="22"/>
      <c r="B112" s="44"/>
      <c r="C112" s="45"/>
      <c r="D112" s="45"/>
      <c r="E112" s="45"/>
      <c r="F112" s="45"/>
      <c r="G112" s="45"/>
      <c r="H112" s="45"/>
      <c r="I112" s="45"/>
      <c r="J112" s="45"/>
      <c r="K112" s="45"/>
      <c r="L112" s="39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</row>
    <row r="116" s="27" customFormat="true" ht="6.95" hidden="false" customHeight="true" outlineLevel="0" collapsed="false">
      <c r="A116" s="22"/>
      <c r="B116" s="46"/>
      <c r="C116" s="47"/>
      <c r="D116" s="47"/>
      <c r="E116" s="47"/>
      <c r="F116" s="47"/>
      <c r="G116" s="47"/>
      <c r="H116" s="47"/>
      <c r="I116" s="47"/>
      <c r="J116" s="47"/>
      <c r="K116" s="47"/>
      <c r="L116" s="39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</row>
    <row r="117" s="27" customFormat="true" ht="24.95" hidden="false" customHeight="true" outlineLevel="0" collapsed="false">
      <c r="A117" s="22"/>
      <c r="B117" s="23"/>
      <c r="C117" s="7" t="s">
        <v>104</v>
      </c>
      <c r="D117" s="22"/>
      <c r="E117" s="22"/>
      <c r="F117" s="22"/>
      <c r="G117" s="22"/>
      <c r="H117" s="22"/>
      <c r="I117" s="22"/>
      <c r="J117" s="22"/>
      <c r="K117" s="22"/>
      <c r="L117" s="39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</row>
    <row r="118" s="27" customFormat="true" ht="6.95" hidden="false" customHeight="true" outlineLevel="0" collapsed="false">
      <c r="A118" s="22"/>
      <c r="B118" s="23"/>
      <c r="C118" s="22"/>
      <c r="D118" s="22"/>
      <c r="E118" s="22"/>
      <c r="F118" s="22"/>
      <c r="G118" s="22"/>
      <c r="H118" s="22"/>
      <c r="I118" s="22"/>
      <c r="J118" s="22"/>
      <c r="K118" s="22"/>
      <c r="L118" s="39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</row>
    <row r="119" s="27" customFormat="true" ht="12" hidden="false" customHeight="true" outlineLevel="0" collapsed="false">
      <c r="A119" s="22"/>
      <c r="B119" s="23"/>
      <c r="C119" s="15" t="s">
        <v>15</v>
      </c>
      <c r="D119" s="22"/>
      <c r="E119" s="22"/>
      <c r="F119" s="22"/>
      <c r="G119" s="22"/>
      <c r="H119" s="22"/>
      <c r="I119" s="22"/>
      <c r="J119" s="22"/>
      <c r="K119" s="22"/>
      <c r="L119" s="39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</row>
    <row r="120" s="27" customFormat="true" ht="16.5" hidden="false" customHeight="true" outlineLevel="0" collapsed="false">
      <c r="A120" s="22"/>
      <c r="B120" s="23"/>
      <c r="C120" s="22"/>
      <c r="D120" s="22"/>
      <c r="E120" s="100" t="str">
        <f aca="false">E7</f>
        <v>Oprava podlah v chatce č.2 v rekreačním středisku Rakovec</v>
      </c>
      <c r="F120" s="100"/>
      <c r="G120" s="100"/>
      <c r="H120" s="100"/>
      <c r="I120" s="22"/>
      <c r="J120" s="22"/>
      <c r="K120" s="22"/>
      <c r="L120" s="39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</row>
    <row r="121" s="27" customFormat="true" ht="6.95" hidden="false" customHeight="true" outlineLevel="0" collapsed="false">
      <c r="A121" s="22"/>
      <c r="B121" s="23"/>
      <c r="C121" s="22"/>
      <c r="D121" s="22"/>
      <c r="E121" s="22"/>
      <c r="F121" s="22"/>
      <c r="G121" s="22"/>
      <c r="H121" s="22"/>
      <c r="I121" s="22"/>
      <c r="J121" s="22"/>
      <c r="K121" s="22"/>
      <c r="L121" s="39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</row>
    <row r="122" s="27" customFormat="true" ht="12" hidden="false" customHeight="true" outlineLevel="0" collapsed="false">
      <c r="A122" s="22"/>
      <c r="B122" s="23"/>
      <c r="C122" s="15" t="s">
        <v>19</v>
      </c>
      <c r="D122" s="22"/>
      <c r="E122" s="22"/>
      <c r="F122" s="16" t="str">
        <f aca="false">F10</f>
        <v>Rakovec,Brno</v>
      </c>
      <c r="G122" s="22"/>
      <c r="H122" s="22"/>
      <c r="I122" s="15" t="s">
        <v>21</v>
      </c>
      <c r="J122" s="101" t="str">
        <f aca="false">IF(J10="","",J10)</f>
        <v>22. 7. 2022</v>
      </c>
      <c r="K122" s="22"/>
      <c r="L122" s="39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</row>
    <row r="123" s="27" customFormat="true" ht="6.95" hidden="false" customHeight="true" outlineLevel="0" collapsed="false">
      <c r="A123" s="22"/>
      <c r="B123" s="23"/>
      <c r="C123" s="22"/>
      <c r="D123" s="22"/>
      <c r="E123" s="22"/>
      <c r="F123" s="22"/>
      <c r="G123" s="22"/>
      <c r="H123" s="22"/>
      <c r="I123" s="22"/>
      <c r="J123" s="22"/>
      <c r="K123" s="22"/>
      <c r="L123" s="39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</row>
    <row r="124" s="27" customFormat="true" ht="15.15" hidden="false" customHeight="true" outlineLevel="0" collapsed="false">
      <c r="A124" s="22"/>
      <c r="B124" s="23"/>
      <c r="C124" s="15" t="s">
        <v>23</v>
      </c>
      <c r="D124" s="22"/>
      <c r="E124" s="22"/>
      <c r="F124" s="16" t="str">
        <f aca="false">E13</f>
        <v>MmBrna,OSM, Husova 3, Brno 601 67 </v>
      </c>
      <c r="G124" s="22"/>
      <c r="H124" s="22"/>
      <c r="I124" s="15" t="s">
        <v>29</v>
      </c>
      <c r="J124" s="121" t="str">
        <f aca="false">E19</f>
        <v>Radka Volková</v>
      </c>
      <c r="K124" s="22"/>
      <c r="L124" s="39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</row>
    <row r="125" s="27" customFormat="true" ht="15.15" hidden="false" customHeight="true" outlineLevel="0" collapsed="false">
      <c r="A125" s="22"/>
      <c r="B125" s="23"/>
      <c r="C125" s="15" t="s">
        <v>27</v>
      </c>
      <c r="D125" s="22"/>
      <c r="E125" s="22"/>
      <c r="F125" s="16" t="str">
        <f aca="false">IF(E16="","",E16)</f>
        <v>Vyplň údaj</v>
      </c>
      <c r="G125" s="22"/>
      <c r="H125" s="22"/>
      <c r="I125" s="15" t="s">
        <v>32</v>
      </c>
      <c r="J125" s="121" t="str">
        <f aca="false">E22</f>
        <v>Radka Volková</v>
      </c>
      <c r="K125" s="22"/>
      <c r="L125" s="39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</row>
    <row r="126" s="27" customFormat="true" ht="10.3" hidden="false" customHeight="true" outlineLevel="0" collapsed="false">
      <c r="A126" s="22"/>
      <c r="B126" s="23"/>
      <c r="C126" s="22"/>
      <c r="D126" s="22"/>
      <c r="E126" s="22"/>
      <c r="F126" s="22"/>
      <c r="G126" s="22"/>
      <c r="H126" s="22"/>
      <c r="I126" s="22"/>
      <c r="J126" s="22"/>
      <c r="K126" s="22"/>
      <c r="L126" s="39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</row>
    <row r="127" s="141" customFormat="true" ht="29.3" hidden="false" customHeight="true" outlineLevel="0" collapsed="false">
      <c r="A127" s="135"/>
      <c r="B127" s="136"/>
      <c r="C127" s="137" t="s">
        <v>105</v>
      </c>
      <c r="D127" s="138" t="s">
        <v>59</v>
      </c>
      <c r="E127" s="138" t="s">
        <v>55</v>
      </c>
      <c r="F127" s="138" t="s">
        <v>56</v>
      </c>
      <c r="G127" s="138" t="s">
        <v>106</v>
      </c>
      <c r="H127" s="138" t="s">
        <v>107</v>
      </c>
      <c r="I127" s="138" t="s">
        <v>108</v>
      </c>
      <c r="J127" s="138" t="s">
        <v>85</v>
      </c>
      <c r="K127" s="139" t="s">
        <v>109</v>
      </c>
      <c r="L127" s="140"/>
      <c r="M127" s="68"/>
      <c r="N127" s="69" t="s">
        <v>38</v>
      </c>
      <c r="O127" s="69" t="s">
        <v>110</v>
      </c>
      <c r="P127" s="69" t="s">
        <v>111</v>
      </c>
      <c r="Q127" s="69" t="s">
        <v>112</v>
      </c>
      <c r="R127" s="69" t="s">
        <v>113</v>
      </c>
      <c r="S127" s="69" t="s">
        <v>114</v>
      </c>
      <c r="T127" s="70" t="s">
        <v>115</v>
      </c>
      <c r="U127" s="135"/>
      <c r="V127" s="135"/>
      <c r="W127" s="135"/>
      <c r="X127" s="135"/>
      <c r="Y127" s="135"/>
      <c r="Z127" s="135"/>
      <c r="AA127" s="135"/>
      <c r="AB127" s="135"/>
      <c r="AC127" s="135"/>
      <c r="AD127" s="135"/>
      <c r="AE127" s="135"/>
    </row>
    <row r="128" s="27" customFormat="true" ht="22.8" hidden="false" customHeight="true" outlineLevel="0" collapsed="false">
      <c r="A128" s="22"/>
      <c r="B128" s="23"/>
      <c r="C128" s="76" t="s">
        <v>116</v>
      </c>
      <c r="D128" s="22"/>
      <c r="E128" s="22"/>
      <c r="F128" s="22"/>
      <c r="G128" s="22"/>
      <c r="H128" s="22"/>
      <c r="I128" s="22"/>
      <c r="J128" s="142" t="n">
        <f aca="false">BK128</f>
        <v>0</v>
      </c>
      <c r="K128" s="22"/>
      <c r="L128" s="23"/>
      <c r="M128" s="71"/>
      <c r="N128" s="58"/>
      <c r="O128" s="72"/>
      <c r="P128" s="143" t="n">
        <f aca="false">P129+P148+P229</f>
        <v>0</v>
      </c>
      <c r="Q128" s="72"/>
      <c r="R128" s="143" t="n">
        <f aca="false">R129+R148+R229</f>
        <v>3.74574408</v>
      </c>
      <c r="S128" s="72"/>
      <c r="T128" s="144" t="n">
        <f aca="false">T129+T148+T229</f>
        <v>1.04783852</v>
      </c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T128" s="3" t="s">
        <v>73</v>
      </c>
      <c r="AU128" s="3" t="s">
        <v>87</v>
      </c>
      <c r="BK128" s="145" t="n">
        <f aca="false">BK129+BK148+BK229</f>
        <v>0</v>
      </c>
    </row>
    <row r="129" s="146" customFormat="true" ht="25.9" hidden="false" customHeight="true" outlineLevel="0" collapsed="false">
      <c r="B129" s="147"/>
      <c r="D129" s="148" t="s">
        <v>73</v>
      </c>
      <c r="E129" s="149" t="s">
        <v>117</v>
      </c>
      <c r="F129" s="149" t="s">
        <v>118</v>
      </c>
      <c r="I129" s="150"/>
      <c r="J129" s="151" t="n">
        <f aca="false">BK129</f>
        <v>0</v>
      </c>
      <c r="L129" s="147"/>
      <c r="M129" s="152"/>
      <c r="N129" s="153"/>
      <c r="O129" s="153"/>
      <c r="P129" s="154" t="n">
        <f aca="false">P130+P132+P137+P146</f>
        <v>0</v>
      </c>
      <c r="Q129" s="153"/>
      <c r="R129" s="154" t="n">
        <f aca="false">R130+R132+R137+R146</f>
        <v>2.0917632</v>
      </c>
      <c r="S129" s="153"/>
      <c r="T129" s="155" t="n">
        <f aca="false">T130+T132+T137+T146</f>
        <v>0</v>
      </c>
      <c r="AR129" s="148" t="s">
        <v>79</v>
      </c>
      <c r="AT129" s="156" t="s">
        <v>73</v>
      </c>
      <c r="AU129" s="156" t="s">
        <v>74</v>
      </c>
      <c r="AY129" s="148" t="s">
        <v>119</v>
      </c>
      <c r="BK129" s="157" t="n">
        <f aca="false">BK130+BK132+BK137+BK146</f>
        <v>0</v>
      </c>
    </row>
    <row r="130" s="146" customFormat="true" ht="22.8" hidden="false" customHeight="true" outlineLevel="0" collapsed="false">
      <c r="B130" s="147"/>
      <c r="D130" s="148" t="s">
        <v>73</v>
      </c>
      <c r="E130" s="158" t="s">
        <v>120</v>
      </c>
      <c r="F130" s="158" t="s">
        <v>121</v>
      </c>
      <c r="I130" s="150"/>
      <c r="J130" s="159" t="n">
        <f aca="false">BK130</f>
        <v>0</v>
      </c>
      <c r="L130" s="147"/>
      <c r="M130" s="152"/>
      <c r="N130" s="153"/>
      <c r="O130" s="153"/>
      <c r="P130" s="154" t="n">
        <f aca="false">P131</f>
        <v>0</v>
      </c>
      <c r="Q130" s="153"/>
      <c r="R130" s="154" t="n">
        <f aca="false">R131</f>
        <v>2.0892816</v>
      </c>
      <c r="S130" s="153"/>
      <c r="T130" s="155" t="n">
        <f aca="false">T131</f>
        <v>0</v>
      </c>
      <c r="AR130" s="148" t="s">
        <v>79</v>
      </c>
      <c r="AT130" s="156" t="s">
        <v>73</v>
      </c>
      <c r="AU130" s="156" t="s">
        <v>79</v>
      </c>
      <c r="AY130" s="148" t="s">
        <v>119</v>
      </c>
      <c r="BK130" s="157" t="n">
        <f aca="false">BK131</f>
        <v>0</v>
      </c>
    </row>
    <row r="131" s="27" customFormat="true" ht="24.15" hidden="false" customHeight="true" outlineLevel="0" collapsed="false">
      <c r="A131" s="22"/>
      <c r="B131" s="160"/>
      <c r="C131" s="161" t="s">
        <v>79</v>
      </c>
      <c r="D131" s="161" t="s">
        <v>122</v>
      </c>
      <c r="E131" s="162" t="s">
        <v>123</v>
      </c>
      <c r="F131" s="163" t="s">
        <v>124</v>
      </c>
      <c r="G131" s="164" t="s">
        <v>125</v>
      </c>
      <c r="H131" s="165" t="n">
        <v>36.848</v>
      </c>
      <c r="I131" s="166"/>
      <c r="J131" s="167" t="n">
        <f aca="false">ROUND(I131*H131,2)</f>
        <v>0</v>
      </c>
      <c r="K131" s="163"/>
      <c r="L131" s="23"/>
      <c r="M131" s="168"/>
      <c r="N131" s="169" t="s">
        <v>39</v>
      </c>
      <c r="O131" s="60"/>
      <c r="P131" s="170" t="n">
        <f aca="false">O131*H131</f>
        <v>0</v>
      </c>
      <c r="Q131" s="170" t="n">
        <v>0.0567</v>
      </c>
      <c r="R131" s="170" t="n">
        <f aca="false">Q131*H131</f>
        <v>2.0892816</v>
      </c>
      <c r="S131" s="170" t="n">
        <v>0</v>
      </c>
      <c r="T131" s="171" t="n">
        <f aca="false">S131*H131</f>
        <v>0</v>
      </c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  <c r="AR131" s="172" t="s">
        <v>126</v>
      </c>
      <c r="AT131" s="172" t="s">
        <v>122</v>
      </c>
      <c r="AU131" s="172" t="s">
        <v>81</v>
      </c>
      <c r="AY131" s="3" t="s">
        <v>119</v>
      </c>
      <c r="BE131" s="173" t="n">
        <f aca="false">IF(N131="základní",J131,0)</f>
        <v>0</v>
      </c>
      <c r="BF131" s="173" t="n">
        <f aca="false">IF(N131="snížená",J131,0)</f>
        <v>0</v>
      </c>
      <c r="BG131" s="173" t="n">
        <f aca="false">IF(N131="zákl. přenesená",J131,0)</f>
        <v>0</v>
      </c>
      <c r="BH131" s="173" t="n">
        <f aca="false">IF(N131="sníž. přenesená",J131,0)</f>
        <v>0</v>
      </c>
      <c r="BI131" s="173" t="n">
        <f aca="false">IF(N131="nulová",J131,0)</f>
        <v>0</v>
      </c>
      <c r="BJ131" s="3" t="s">
        <v>79</v>
      </c>
      <c r="BK131" s="173" t="n">
        <f aca="false">ROUND(I131*H131,2)</f>
        <v>0</v>
      </c>
      <c r="BL131" s="3" t="s">
        <v>126</v>
      </c>
      <c r="BM131" s="172" t="s">
        <v>127</v>
      </c>
    </row>
    <row r="132" s="146" customFormat="true" ht="22.8" hidden="false" customHeight="true" outlineLevel="0" collapsed="false">
      <c r="B132" s="147"/>
      <c r="D132" s="148" t="s">
        <v>73</v>
      </c>
      <c r="E132" s="158" t="s">
        <v>128</v>
      </c>
      <c r="F132" s="158" t="s">
        <v>129</v>
      </c>
      <c r="I132" s="150"/>
      <c r="J132" s="159" t="n">
        <f aca="false">BK132</f>
        <v>0</v>
      </c>
      <c r="L132" s="147"/>
      <c r="M132" s="152"/>
      <c r="N132" s="153"/>
      <c r="O132" s="153"/>
      <c r="P132" s="154" t="n">
        <f aca="false">SUM(P133:P136)</f>
        <v>0</v>
      </c>
      <c r="Q132" s="153"/>
      <c r="R132" s="154" t="n">
        <f aca="false">SUM(R133:R136)</f>
        <v>0.0024816</v>
      </c>
      <c r="S132" s="153"/>
      <c r="T132" s="155" t="n">
        <f aca="false">SUM(T133:T136)</f>
        <v>0</v>
      </c>
      <c r="AR132" s="148" t="s">
        <v>79</v>
      </c>
      <c r="AT132" s="156" t="s">
        <v>73</v>
      </c>
      <c r="AU132" s="156" t="s">
        <v>79</v>
      </c>
      <c r="AY132" s="148" t="s">
        <v>119</v>
      </c>
      <c r="BK132" s="157" t="n">
        <f aca="false">SUM(BK133:BK136)</f>
        <v>0</v>
      </c>
    </row>
    <row r="133" s="27" customFormat="true" ht="24.15" hidden="false" customHeight="true" outlineLevel="0" collapsed="false">
      <c r="A133" s="22"/>
      <c r="B133" s="160"/>
      <c r="C133" s="161" t="s">
        <v>81</v>
      </c>
      <c r="D133" s="161" t="s">
        <v>122</v>
      </c>
      <c r="E133" s="162" t="s">
        <v>130</v>
      </c>
      <c r="F133" s="163" t="s">
        <v>131</v>
      </c>
      <c r="G133" s="164" t="s">
        <v>125</v>
      </c>
      <c r="H133" s="165" t="n">
        <v>61.04</v>
      </c>
      <c r="I133" s="166"/>
      <c r="J133" s="167" t="n">
        <f aca="false">ROUND(I133*H133,2)</f>
        <v>0</v>
      </c>
      <c r="K133" s="163" t="s">
        <v>132</v>
      </c>
      <c r="L133" s="23"/>
      <c r="M133" s="168"/>
      <c r="N133" s="169" t="s">
        <v>39</v>
      </c>
      <c r="O133" s="60"/>
      <c r="P133" s="170" t="n">
        <f aca="false">O133*H133</f>
        <v>0</v>
      </c>
      <c r="Q133" s="170" t="n">
        <v>4E-005</v>
      </c>
      <c r="R133" s="170" t="n">
        <f aca="false">Q133*H133</f>
        <v>0.0024416</v>
      </c>
      <c r="S133" s="170" t="n">
        <v>0</v>
      </c>
      <c r="T133" s="171" t="n">
        <f aca="false">S133*H133</f>
        <v>0</v>
      </c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  <c r="AR133" s="172" t="s">
        <v>126</v>
      </c>
      <c r="AT133" s="172" t="s">
        <v>122</v>
      </c>
      <c r="AU133" s="172" t="s">
        <v>81</v>
      </c>
      <c r="AY133" s="3" t="s">
        <v>119</v>
      </c>
      <c r="BE133" s="173" t="n">
        <f aca="false">IF(N133="základní",J133,0)</f>
        <v>0</v>
      </c>
      <c r="BF133" s="173" t="n">
        <f aca="false">IF(N133="snížená",J133,0)</f>
        <v>0</v>
      </c>
      <c r="BG133" s="173" t="n">
        <f aca="false">IF(N133="zákl. přenesená",J133,0)</f>
        <v>0</v>
      </c>
      <c r="BH133" s="173" t="n">
        <f aca="false">IF(N133="sníž. přenesená",J133,0)</f>
        <v>0</v>
      </c>
      <c r="BI133" s="173" t="n">
        <f aca="false">IF(N133="nulová",J133,0)</f>
        <v>0</v>
      </c>
      <c r="BJ133" s="3" t="s">
        <v>79</v>
      </c>
      <c r="BK133" s="173" t="n">
        <f aca="false">ROUND(I133*H133,2)</f>
        <v>0</v>
      </c>
      <c r="BL133" s="3" t="s">
        <v>126</v>
      </c>
      <c r="BM133" s="172" t="s">
        <v>133</v>
      </c>
    </row>
    <row r="134" s="174" customFormat="true" ht="12.8" hidden="false" customHeight="false" outlineLevel="0" collapsed="false">
      <c r="B134" s="175"/>
      <c r="D134" s="176" t="s">
        <v>134</v>
      </c>
      <c r="E134" s="177"/>
      <c r="F134" s="178" t="s">
        <v>135</v>
      </c>
      <c r="H134" s="179" t="n">
        <v>61.04</v>
      </c>
      <c r="I134" s="180"/>
      <c r="L134" s="175"/>
      <c r="M134" s="181"/>
      <c r="N134" s="182"/>
      <c r="O134" s="182"/>
      <c r="P134" s="182"/>
      <c r="Q134" s="182"/>
      <c r="R134" s="182"/>
      <c r="S134" s="182"/>
      <c r="T134" s="183"/>
      <c r="AT134" s="177" t="s">
        <v>134</v>
      </c>
      <c r="AU134" s="177" t="s">
        <v>81</v>
      </c>
      <c r="AV134" s="174" t="s">
        <v>81</v>
      </c>
      <c r="AW134" s="174" t="s">
        <v>31</v>
      </c>
      <c r="AX134" s="174" t="s">
        <v>79</v>
      </c>
      <c r="AY134" s="177" t="s">
        <v>119</v>
      </c>
    </row>
    <row r="135" s="27" customFormat="true" ht="24.15" hidden="false" customHeight="true" outlineLevel="0" collapsed="false">
      <c r="A135" s="22"/>
      <c r="B135" s="160"/>
      <c r="C135" s="161" t="s">
        <v>136</v>
      </c>
      <c r="D135" s="161" t="s">
        <v>122</v>
      </c>
      <c r="E135" s="162" t="s">
        <v>137</v>
      </c>
      <c r="F135" s="163" t="s">
        <v>138</v>
      </c>
      <c r="G135" s="164" t="s">
        <v>139</v>
      </c>
      <c r="H135" s="165" t="n">
        <v>1</v>
      </c>
      <c r="I135" s="166"/>
      <c r="J135" s="167" t="n">
        <f aca="false">ROUND(I135*H135,2)</f>
        <v>0</v>
      </c>
      <c r="K135" s="163"/>
      <c r="L135" s="23"/>
      <c r="M135" s="168"/>
      <c r="N135" s="169" t="s">
        <v>39</v>
      </c>
      <c r="O135" s="60"/>
      <c r="P135" s="170" t="n">
        <f aca="false">O135*H135</f>
        <v>0</v>
      </c>
      <c r="Q135" s="170" t="n">
        <v>4E-005</v>
      </c>
      <c r="R135" s="170" t="n">
        <f aca="false">Q135*H135</f>
        <v>4E-005</v>
      </c>
      <c r="S135" s="170" t="n">
        <v>0</v>
      </c>
      <c r="T135" s="171" t="n">
        <f aca="false">S135*H135</f>
        <v>0</v>
      </c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  <c r="AR135" s="172" t="s">
        <v>126</v>
      </c>
      <c r="AT135" s="172" t="s">
        <v>122</v>
      </c>
      <c r="AU135" s="172" t="s">
        <v>81</v>
      </c>
      <c r="AY135" s="3" t="s">
        <v>119</v>
      </c>
      <c r="BE135" s="173" t="n">
        <f aca="false">IF(N135="základní",J135,0)</f>
        <v>0</v>
      </c>
      <c r="BF135" s="173" t="n">
        <f aca="false">IF(N135="snížená",J135,0)</f>
        <v>0</v>
      </c>
      <c r="BG135" s="173" t="n">
        <f aca="false">IF(N135="zákl. přenesená",J135,0)</f>
        <v>0</v>
      </c>
      <c r="BH135" s="173" t="n">
        <f aca="false">IF(N135="sníž. přenesená",J135,0)</f>
        <v>0</v>
      </c>
      <c r="BI135" s="173" t="n">
        <f aca="false">IF(N135="nulová",J135,0)</f>
        <v>0</v>
      </c>
      <c r="BJ135" s="3" t="s">
        <v>79</v>
      </c>
      <c r="BK135" s="173" t="n">
        <f aca="false">ROUND(I135*H135,2)</f>
        <v>0</v>
      </c>
      <c r="BL135" s="3" t="s">
        <v>126</v>
      </c>
      <c r="BM135" s="172" t="s">
        <v>140</v>
      </c>
    </row>
    <row r="136" s="174" customFormat="true" ht="12.8" hidden="false" customHeight="false" outlineLevel="0" collapsed="false">
      <c r="B136" s="175"/>
      <c r="D136" s="176" t="s">
        <v>134</v>
      </c>
      <c r="E136" s="177"/>
      <c r="F136" s="178" t="s">
        <v>79</v>
      </c>
      <c r="H136" s="179" t="n">
        <v>1</v>
      </c>
      <c r="I136" s="180"/>
      <c r="L136" s="175"/>
      <c r="M136" s="181"/>
      <c r="N136" s="182"/>
      <c r="O136" s="182"/>
      <c r="P136" s="182"/>
      <c r="Q136" s="182"/>
      <c r="R136" s="182"/>
      <c r="S136" s="182"/>
      <c r="T136" s="183"/>
      <c r="AT136" s="177" t="s">
        <v>134</v>
      </c>
      <c r="AU136" s="177" t="s">
        <v>81</v>
      </c>
      <c r="AV136" s="174" t="s">
        <v>81</v>
      </c>
      <c r="AW136" s="174" t="s">
        <v>31</v>
      </c>
      <c r="AX136" s="174" t="s">
        <v>79</v>
      </c>
      <c r="AY136" s="177" t="s">
        <v>119</v>
      </c>
    </row>
    <row r="137" s="146" customFormat="true" ht="22.8" hidden="false" customHeight="true" outlineLevel="0" collapsed="false">
      <c r="B137" s="147"/>
      <c r="D137" s="148" t="s">
        <v>73</v>
      </c>
      <c r="E137" s="158" t="s">
        <v>141</v>
      </c>
      <c r="F137" s="158" t="s">
        <v>142</v>
      </c>
      <c r="I137" s="150"/>
      <c r="J137" s="159" t="n">
        <f aca="false">BK137</f>
        <v>0</v>
      </c>
      <c r="L137" s="147"/>
      <c r="M137" s="152"/>
      <c r="N137" s="153"/>
      <c r="O137" s="153"/>
      <c r="P137" s="154" t="n">
        <f aca="false">SUM(P138:P145)</f>
        <v>0</v>
      </c>
      <c r="Q137" s="153"/>
      <c r="R137" s="154" t="n">
        <f aca="false">SUM(R138:R145)</f>
        <v>0</v>
      </c>
      <c r="S137" s="153"/>
      <c r="T137" s="155" t="n">
        <f aca="false">SUM(T138:T145)</f>
        <v>0</v>
      </c>
      <c r="AR137" s="148" t="s">
        <v>79</v>
      </c>
      <c r="AT137" s="156" t="s">
        <v>73</v>
      </c>
      <c r="AU137" s="156" t="s">
        <v>79</v>
      </c>
      <c r="AY137" s="148" t="s">
        <v>119</v>
      </c>
      <c r="BK137" s="157" t="n">
        <f aca="false">SUM(BK138:BK145)</f>
        <v>0</v>
      </c>
    </row>
    <row r="138" s="27" customFormat="true" ht="24.15" hidden="false" customHeight="true" outlineLevel="0" collapsed="false">
      <c r="A138" s="22"/>
      <c r="B138" s="160"/>
      <c r="C138" s="161" t="s">
        <v>126</v>
      </c>
      <c r="D138" s="161" t="s">
        <v>122</v>
      </c>
      <c r="E138" s="162" t="s">
        <v>143</v>
      </c>
      <c r="F138" s="163" t="s">
        <v>144</v>
      </c>
      <c r="G138" s="164" t="s">
        <v>145</v>
      </c>
      <c r="H138" s="165" t="n">
        <v>1.048</v>
      </c>
      <c r="I138" s="166"/>
      <c r="J138" s="167" t="n">
        <f aca="false">ROUND(I138*H138,2)</f>
        <v>0</v>
      </c>
      <c r="K138" s="163" t="s">
        <v>132</v>
      </c>
      <c r="L138" s="23"/>
      <c r="M138" s="168"/>
      <c r="N138" s="169" t="s">
        <v>39</v>
      </c>
      <c r="O138" s="60"/>
      <c r="P138" s="170" t="n">
        <f aca="false">O138*H138</f>
        <v>0</v>
      </c>
      <c r="Q138" s="170" t="n">
        <v>0</v>
      </c>
      <c r="R138" s="170" t="n">
        <f aca="false">Q138*H138</f>
        <v>0</v>
      </c>
      <c r="S138" s="170" t="n">
        <v>0</v>
      </c>
      <c r="T138" s="171" t="n">
        <f aca="false">S138*H138</f>
        <v>0</v>
      </c>
      <c r="U138" s="22"/>
      <c r="V138" s="22"/>
      <c r="W138" s="22"/>
      <c r="X138" s="22"/>
      <c r="Y138" s="22"/>
      <c r="Z138" s="22"/>
      <c r="AA138" s="22"/>
      <c r="AB138" s="22"/>
      <c r="AC138" s="22"/>
      <c r="AD138" s="22"/>
      <c r="AE138" s="22"/>
      <c r="AR138" s="172" t="s">
        <v>126</v>
      </c>
      <c r="AT138" s="172" t="s">
        <v>122</v>
      </c>
      <c r="AU138" s="172" t="s">
        <v>81</v>
      </c>
      <c r="AY138" s="3" t="s">
        <v>119</v>
      </c>
      <c r="BE138" s="173" t="n">
        <f aca="false">IF(N138="základní",J138,0)</f>
        <v>0</v>
      </c>
      <c r="BF138" s="173" t="n">
        <f aca="false">IF(N138="snížená",J138,0)</f>
        <v>0</v>
      </c>
      <c r="BG138" s="173" t="n">
        <f aca="false">IF(N138="zákl. přenesená",J138,0)</f>
        <v>0</v>
      </c>
      <c r="BH138" s="173" t="n">
        <f aca="false">IF(N138="sníž. přenesená",J138,0)</f>
        <v>0</v>
      </c>
      <c r="BI138" s="173" t="n">
        <f aca="false">IF(N138="nulová",J138,0)</f>
        <v>0</v>
      </c>
      <c r="BJ138" s="3" t="s">
        <v>79</v>
      </c>
      <c r="BK138" s="173" t="n">
        <f aca="false">ROUND(I138*H138,2)</f>
        <v>0</v>
      </c>
      <c r="BL138" s="3" t="s">
        <v>126</v>
      </c>
      <c r="BM138" s="172" t="s">
        <v>146</v>
      </c>
    </row>
    <row r="139" s="27" customFormat="true" ht="24.15" hidden="false" customHeight="true" outlineLevel="0" collapsed="false">
      <c r="A139" s="22"/>
      <c r="B139" s="160"/>
      <c r="C139" s="161" t="s">
        <v>147</v>
      </c>
      <c r="D139" s="161" t="s">
        <v>122</v>
      </c>
      <c r="E139" s="162" t="s">
        <v>148</v>
      </c>
      <c r="F139" s="163" t="s">
        <v>149</v>
      </c>
      <c r="G139" s="164" t="s">
        <v>145</v>
      </c>
      <c r="H139" s="165" t="n">
        <v>1.048</v>
      </c>
      <c r="I139" s="166"/>
      <c r="J139" s="167" t="n">
        <f aca="false">ROUND(I139*H139,2)</f>
        <v>0</v>
      </c>
      <c r="K139" s="163" t="s">
        <v>132</v>
      </c>
      <c r="L139" s="23"/>
      <c r="M139" s="168"/>
      <c r="N139" s="169" t="s">
        <v>39</v>
      </c>
      <c r="O139" s="60"/>
      <c r="P139" s="170" t="n">
        <f aca="false">O139*H139</f>
        <v>0</v>
      </c>
      <c r="Q139" s="170" t="n">
        <v>0</v>
      </c>
      <c r="R139" s="170" t="n">
        <f aca="false">Q139*H139</f>
        <v>0</v>
      </c>
      <c r="S139" s="170" t="n">
        <v>0</v>
      </c>
      <c r="T139" s="171" t="n">
        <f aca="false">S139*H139</f>
        <v>0</v>
      </c>
      <c r="U139" s="22"/>
      <c r="V139" s="22"/>
      <c r="W139" s="22"/>
      <c r="X139" s="22"/>
      <c r="Y139" s="22"/>
      <c r="Z139" s="22"/>
      <c r="AA139" s="22"/>
      <c r="AB139" s="22"/>
      <c r="AC139" s="22"/>
      <c r="AD139" s="22"/>
      <c r="AE139" s="22"/>
      <c r="AR139" s="172" t="s">
        <v>126</v>
      </c>
      <c r="AT139" s="172" t="s">
        <v>122</v>
      </c>
      <c r="AU139" s="172" t="s">
        <v>81</v>
      </c>
      <c r="AY139" s="3" t="s">
        <v>119</v>
      </c>
      <c r="BE139" s="173" t="n">
        <f aca="false">IF(N139="základní",J139,0)</f>
        <v>0</v>
      </c>
      <c r="BF139" s="173" t="n">
        <f aca="false">IF(N139="snížená",J139,0)</f>
        <v>0</v>
      </c>
      <c r="BG139" s="173" t="n">
        <f aca="false">IF(N139="zákl. přenesená",J139,0)</f>
        <v>0</v>
      </c>
      <c r="BH139" s="173" t="n">
        <f aca="false">IF(N139="sníž. přenesená",J139,0)</f>
        <v>0</v>
      </c>
      <c r="BI139" s="173" t="n">
        <f aca="false">IF(N139="nulová",J139,0)</f>
        <v>0</v>
      </c>
      <c r="BJ139" s="3" t="s">
        <v>79</v>
      </c>
      <c r="BK139" s="173" t="n">
        <f aca="false">ROUND(I139*H139,2)</f>
        <v>0</v>
      </c>
      <c r="BL139" s="3" t="s">
        <v>126</v>
      </c>
      <c r="BM139" s="172" t="s">
        <v>150</v>
      </c>
    </row>
    <row r="140" s="27" customFormat="true" ht="24.15" hidden="false" customHeight="true" outlineLevel="0" collapsed="false">
      <c r="A140" s="22"/>
      <c r="B140" s="160"/>
      <c r="C140" s="161" t="s">
        <v>120</v>
      </c>
      <c r="D140" s="161" t="s">
        <v>122</v>
      </c>
      <c r="E140" s="162" t="s">
        <v>151</v>
      </c>
      <c r="F140" s="163" t="s">
        <v>152</v>
      </c>
      <c r="G140" s="164" t="s">
        <v>145</v>
      </c>
      <c r="H140" s="165" t="n">
        <v>26.2</v>
      </c>
      <c r="I140" s="166"/>
      <c r="J140" s="167" t="n">
        <f aca="false">ROUND(I140*H140,2)</f>
        <v>0</v>
      </c>
      <c r="K140" s="163" t="s">
        <v>132</v>
      </c>
      <c r="L140" s="23"/>
      <c r="M140" s="168"/>
      <c r="N140" s="169" t="s">
        <v>39</v>
      </c>
      <c r="O140" s="60"/>
      <c r="P140" s="170" t="n">
        <f aca="false">O140*H140</f>
        <v>0</v>
      </c>
      <c r="Q140" s="170" t="n">
        <v>0</v>
      </c>
      <c r="R140" s="170" t="n">
        <f aca="false">Q140*H140</f>
        <v>0</v>
      </c>
      <c r="S140" s="170" t="n">
        <v>0</v>
      </c>
      <c r="T140" s="171" t="n">
        <f aca="false">S140*H140</f>
        <v>0</v>
      </c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R140" s="172" t="s">
        <v>126</v>
      </c>
      <c r="AT140" s="172" t="s">
        <v>122</v>
      </c>
      <c r="AU140" s="172" t="s">
        <v>81</v>
      </c>
      <c r="AY140" s="3" t="s">
        <v>119</v>
      </c>
      <c r="BE140" s="173" t="n">
        <f aca="false">IF(N140="základní",J140,0)</f>
        <v>0</v>
      </c>
      <c r="BF140" s="173" t="n">
        <f aca="false">IF(N140="snížená",J140,0)</f>
        <v>0</v>
      </c>
      <c r="BG140" s="173" t="n">
        <f aca="false">IF(N140="zákl. přenesená",J140,0)</f>
        <v>0</v>
      </c>
      <c r="BH140" s="173" t="n">
        <f aca="false">IF(N140="sníž. přenesená",J140,0)</f>
        <v>0</v>
      </c>
      <c r="BI140" s="173" t="n">
        <f aca="false">IF(N140="nulová",J140,0)</f>
        <v>0</v>
      </c>
      <c r="BJ140" s="3" t="s">
        <v>79</v>
      </c>
      <c r="BK140" s="173" t="n">
        <f aca="false">ROUND(I140*H140,2)</f>
        <v>0</v>
      </c>
      <c r="BL140" s="3" t="s">
        <v>126</v>
      </c>
      <c r="BM140" s="172" t="s">
        <v>153</v>
      </c>
    </row>
    <row r="141" s="174" customFormat="true" ht="12.8" hidden="false" customHeight="false" outlineLevel="0" collapsed="false">
      <c r="B141" s="175"/>
      <c r="D141" s="176" t="s">
        <v>134</v>
      </c>
      <c r="F141" s="178" t="s">
        <v>154</v>
      </c>
      <c r="H141" s="179" t="n">
        <v>26.2</v>
      </c>
      <c r="I141" s="180"/>
      <c r="L141" s="175"/>
      <c r="M141" s="181"/>
      <c r="N141" s="182"/>
      <c r="O141" s="182"/>
      <c r="P141" s="182"/>
      <c r="Q141" s="182"/>
      <c r="R141" s="182"/>
      <c r="S141" s="182"/>
      <c r="T141" s="183"/>
      <c r="AT141" s="177" t="s">
        <v>134</v>
      </c>
      <c r="AU141" s="177" t="s">
        <v>81</v>
      </c>
      <c r="AV141" s="174" t="s">
        <v>81</v>
      </c>
      <c r="AW141" s="174" t="s">
        <v>2</v>
      </c>
      <c r="AX141" s="174" t="s">
        <v>79</v>
      </c>
      <c r="AY141" s="177" t="s">
        <v>119</v>
      </c>
    </row>
    <row r="142" s="27" customFormat="true" ht="33" hidden="false" customHeight="true" outlineLevel="0" collapsed="false">
      <c r="A142" s="22"/>
      <c r="B142" s="160"/>
      <c r="C142" s="161" t="s">
        <v>155</v>
      </c>
      <c r="D142" s="161" t="s">
        <v>122</v>
      </c>
      <c r="E142" s="162" t="s">
        <v>156</v>
      </c>
      <c r="F142" s="163" t="s">
        <v>157</v>
      </c>
      <c r="G142" s="164" t="s">
        <v>145</v>
      </c>
      <c r="H142" s="165" t="n">
        <v>0.085</v>
      </c>
      <c r="I142" s="166"/>
      <c r="J142" s="167" t="n">
        <f aca="false">ROUND(I142*H142,2)</f>
        <v>0</v>
      </c>
      <c r="K142" s="163" t="s">
        <v>132</v>
      </c>
      <c r="L142" s="23"/>
      <c r="M142" s="168"/>
      <c r="N142" s="169" t="s">
        <v>39</v>
      </c>
      <c r="O142" s="60"/>
      <c r="P142" s="170" t="n">
        <f aca="false">O142*H142</f>
        <v>0</v>
      </c>
      <c r="Q142" s="170" t="n">
        <v>0</v>
      </c>
      <c r="R142" s="170" t="n">
        <f aca="false">Q142*H142</f>
        <v>0</v>
      </c>
      <c r="S142" s="170" t="n">
        <v>0</v>
      </c>
      <c r="T142" s="171" t="n">
        <f aca="false">S142*H142</f>
        <v>0</v>
      </c>
      <c r="U142" s="22"/>
      <c r="V142" s="22"/>
      <c r="W142" s="22"/>
      <c r="X142" s="22"/>
      <c r="Y142" s="22"/>
      <c r="Z142" s="22"/>
      <c r="AA142" s="22"/>
      <c r="AB142" s="22"/>
      <c r="AC142" s="22"/>
      <c r="AD142" s="22"/>
      <c r="AE142" s="22"/>
      <c r="AR142" s="172" t="s">
        <v>126</v>
      </c>
      <c r="AT142" s="172" t="s">
        <v>122</v>
      </c>
      <c r="AU142" s="172" t="s">
        <v>81</v>
      </c>
      <c r="AY142" s="3" t="s">
        <v>119</v>
      </c>
      <c r="BE142" s="173" t="n">
        <f aca="false">IF(N142="základní",J142,0)</f>
        <v>0</v>
      </c>
      <c r="BF142" s="173" t="n">
        <f aca="false">IF(N142="snížená",J142,0)</f>
        <v>0</v>
      </c>
      <c r="BG142" s="173" t="n">
        <f aca="false">IF(N142="zákl. přenesená",J142,0)</f>
        <v>0</v>
      </c>
      <c r="BH142" s="173" t="n">
        <f aca="false">IF(N142="sníž. přenesená",J142,0)</f>
        <v>0</v>
      </c>
      <c r="BI142" s="173" t="n">
        <f aca="false">IF(N142="nulová",J142,0)</f>
        <v>0</v>
      </c>
      <c r="BJ142" s="3" t="s">
        <v>79</v>
      </c>
      <c r="BK142" s="173" t="n">
        <f aca="false">ROUND(I142*H142,2)</f>
        <v>0</v>
      </c>
      <c r="BL142" s="3" t="s">
        <v>126</v>
      </c>
      <c r="BM142" s="172" t="s">
        <v>158</v>
      </c>
    </row>
    <row r="143" s="27" customFormat="true" ht="33" hidden="false" customHeight="true" outlineLevel="0" collapsed="false">
      <c r="A143" s="22"/>
      <c r="B143" s="160"/>
      <c r="C143" s="161" t="s">
        <v>159</v>
      </c>
      <c r="D143" s="161" t="s">
        <v>122</v>
      </c>
      <c r="E143" s="162" t="s">
        <v>160</v>
      </c>
      <c r="F143" s="163" t="s">
        <v>161</v>
      </c>
      <c r="G143" s="164" t="s">
        <v>145</v>
      </c>
      <c r="H143" s="165" t="n">
        <v>0.158</v>
      </c>
      <c r="I143" s="166"/>
      <c r="J143" s="167" t="n">
        <f aca="false">ROUND(I143*H143,2)</f>
        <v>0</v>
      </c>
      <c r="K143" s="163" t="s">
        <v>132</v>
      </c>
      <c r="L143" s="23"/>
      <c r="M143" s="168"/>
      <c r="N143" s="169" t="s">
        <v>39</v>
      </c>
      <c r="O143" s="60"/>
      <c r="P143" s="170" t="n">
        <f aca="false">O143*H143</f>
        <v>0</v>
      </c>
      <c r="Q143" s="170" t="n">
        <v>0</v>
      </c>
      <c r="R143" s="170" t="n">
        <f aca="false">Q143*H143</f>
        <v>0</v>
      </c>
      <c r="S143" s="170" t="n">
        <v>0</v>
      </c>
      <c r="T143" s="171" t="n">
        <f aca="false">S143*H143</f>
        <v>0</v>
      </c>
      <c r="U143" s="22"/>
      <c r="V143" s="22"/>
      <c r="W143" s="22"/>
      <c r="X143" s="22"/>
      <c r="Y143" s="22"/>
      <c r="Z143" s="22"/>
      <c r="AA143" s="22"/>
      <c r="AB143" s="22"/>
      <c r="AC143" s="22"/>
      <c r="AD143" s="22"/>
      <c r="AE143" s="22"/>
      <c r="AR143" s="172" t="s">
        <v>126</v>
      </c>
      <c r="AT143" s="172" t="s">
        <v>122</v>
      </c>
      <c r="AU143" s="172" t="s">
        <v>81</v>
      </c>
      <c r="AY143" s="3" t="s">
        <v>119</v>
      </c>
      <c r="BE143" s="173" t="n">
        <f aca="false">IF(N143="základní",J143,0)</f>
        <v>0</v>
      </c>
      <c r="BF143" s="173" t="n">
        <f aca="false">IF(N143="snížená",J143,0)</f>
        <v>0</v>
      </c>
      <c r="BG143" s="173" t="n">
        <f aca="false">IF(N143="zákl. přenesená",J143,0)</f>
        <v>0</v>
      </c>
      <c r="BH143" s="173" t="n">
        <f aca="false">IF(N143="sníž. přenesená",J143,0)</f>
        <v>0</v>
      </c>
      <c r="BI143" s="173" t="n">
        <f aca="false">IF(N143="nulová",J143,0)</f>
        <v>0</v>
      </c>
      <c r="BJ143" s="3" t="s">
        <v>79</v>
      </c>
      <c r="BK143" s="173" t="n">
        <f aca="false">ROUND(I143*H143,2)</f>
        <v>0</v>
      </c>
      <c r="BL143" s="3" t="s">
        <v>126</v>
      </c>
      <c r="BM143" s="172" t="s">
        <v>162</v>
      </c>
    </row>
    <row r="144" s="27" customFormat="true" ht="33" hidden="false" customHeight="true" outlineLevel="0" collapsed="false">
      <c r="A144" s="22"/>
      <c r="B144" s="160"/>
      <c r="C144" s="161" t="s">
        <v>128</v>
      </c>
      <c r="D144" s="161" t="s">
        <v>122</v>
      </c>
      <c r="E144" s="162" t="s">
        <v>163</v>
      </c>
      <c r="F144" s="163" t="s">
        <v>164</v>
      </c>
      <c r="G144" s="164" t="s">
        <v>145</v>
      </c>
      <c r="H144" s="165" t="n">
        <v>0.58</v>
      </c>
      <c r="I144" s="166"/>
      <c r="J144" s="167" t="n">
        <f aca="false">ROUND(I144*H144,2)</f>
        <v>0</v>
      </c>
      <c r="K144" s="163" t="s">
        <v>132</v>
      </c>
      <c r="L144" s="23"/>
      <c r="M144" s="168"/>
      <c r="N144" s="169" t="s">
        <v>39</v>
      </c>
      <c r="O144" s="60"/>
      <c r="P144" s="170" t="n">
        <f aca="false">O144*H144</f>
        <v>0</v>
      </c>
      <c r="Q144" s="170" t="n">
        <v>0</v>
      </c>
      <c r="R144" s="170" t="n">
        <f aca="false">Q144*H144</f>
        <v>0</v>
      </c>
      <c r="S144" s="170" t="n">
        <v>0</v>
      </c>
      <c r="T144" s="171" t="n">
        <f aca="false">S144*H144</f>
        <v>0</v>
      </c>
      <c r="U144" s="22"/>
      <c r="V144" s="22"/>
      <c r="W144" s="22"/>
      <c r="X144" s="22"/>
      <c r="Y144" s="22"/>
      <c r="Z144" s="22"/>
      <c r="AA144" s="22"/>
      <c r="AB144" s="22"/>
      <c r="AC144" s="22"/>
      <c r="AD144" s="22"/>
      <c r="AE144" s="22"/>
      <c r="AR144" s="172" t="s">
        <v>126</v>
      </c>
      <c r="AT144" s="172" t="s">
        <v>122</v>
      </c>
      <c r="AU144" s="172" t="s">
        <v>81</v>
      </c>
      <c r="AY144" s="3" t="s">
        <v>119</v>
      </c>
      <c r="BE144" s="173" t="n">
        <f aca="false">IF(N144="základní",J144,0)</f>
        <v>0</v>
      </c>
      <c r="BF144" s="173" t="n">
        <f aca="false">IF(N144="snížená",J144,0)</f>
        <v>0</v>
      </c>
      <c r="BG144" s="173" t="n">
        <f aca="false">IF(N144="zákl. přenesená",J144,0)</f>
        <v>0</v>
      </c>
      <c r="BH144" s="173" t="n">
        <f aca="false">IF(N144="sníž. přenesená",J144,0)</f>
        <v>0</v>
      </c>
      <c r="BI144" s="173" t="n">
        <f aca="false">IF(N144="nulová",J144,0)</f>
        <v>0</v>
      </c>
      <c r="BJ144" s="3" t="s">
        <v>79</v>
      </c>
      <c r="BK144" s="173" t="n">
        <f aca="false">ROUND(I144*H144,2)</f>
        <v>0</v>
      </c>
      <c r="BL144" s="3" t="s">
        <v>126</v>
      </c>
      <c r="BM144" s="172" t="s">
        <v>165</v>
      </c>
    </row>
    <row r="145" s="27" customFormat="true" ht="37.8" hidden="false" customHeight="true" outlineLevel="0" collapsed="false">
      <c r="A145" s="22"/>
      <c r="B145" s="160"/>
      <c r="C145" s="161" t="s">
        <v>166</v>
      </c>
      <c r="D145" s="161" t="s">
        <v>122</v>
      </c>
      <c r="E145" s="162" t="s">
        <v>167</v>
      </c>
      <c r="F145" s="163" t="s">
        <v>168</v>
      </c>
      <c r="G145" s="164" t="s">
        <v>145</v>
      </c>
      <c r="H145" s="165" t="n">
        <v>0.225</v>
      </c>
      <c r="I145" s="166"/>
      <c r="J145" s="167" t="n">
        <f aca="false">ROUND(I145*H145,2)</f>
        <v>0</v>
      </c>
      <c r="K145" s="163" t="s">
        <v>132</v>
      </c>
      <c r="L145" s="23"/>
      <c r="M145" s="168"/>
      <c r="N145" s="169" t="s">
        <v>39</v>
      </c>
      <c r="O145" s="60"/>
      <c r="P145" s="170" t="n">
        <f aca="false">O145*H145</f>
        <v>0</v>
      </c>
      <c r="Q145" s="170" t="n">
        <v>0</v>
      </c>
      <c r="R145" s="170" t="n">
        <f aca="false">Q145*H145</f>
        <v>0</v>
      </c>
      <c r="S145" s="170" t="n">
        <v>0</v>
      </c>
      <c r="T145" s="171" t="n">
        <f aca="false">S145*H145</f>
        <v>0</v>
      </c>
      <c r="U145" s="22"/>
      <c r="V145" s="22"/>
      <c r="W145" s="22"/>
      <c r="X145" s="22"/>
      <c r="Y145" s="22"/>
      <c r="Z145" s="22"/>
      <c r="AA145" s="22"/>
      <c r="AB145" s="22"/>
      <c r="AC145" s="22"/>
      <c r="AD145" s="22"/>
      <c r="AE145" s="22"/>
      <c r="AR145" s="172" t="s">
        <v>126</v>
      </c>
      <c r="AT145" s="172" t="s">
        <v>122</v>
      </c>
      <c r="AU145" s="172" t="s">
        <v>81</v>
      </c>
      <c r="AY145" s="3" t="s">
        <v>119</v>
      </c>
      <c r="BE145" s="173" t="n">
        <f aca="false">IF(N145="základní",J145,0)</f>
        <v>0</v>
      </c>
      <c r="BF145" s="173" t="n">
        <f aca="false">IF(N145="snížená",J145,0)</f>
        <v>0</v>
      </c>
      <c r="BG145" s="173" t="n">
        <f aca="false">IF(N145="zákl. přenesená",J145,0)</f>
        <v>0</v>
      </c>
      <c r="BH145" s="173" t="n">
        <f aca="false">IF(N145="sníž. přenesená",J145,0)</f>
        <v>0</v>
      </c>
      <c r="BI145" s="173" t="n">
        <f aca="false">IF(N145="nulová",J145,0)</f>
        <v>0</v>
      </c>
      <c r="BJ145" s="3" t="s">
        <v>79</v>
      </c>
      <c r="BK145" s="173" t="n">
        <f aca="false">ROUND(I145*H145,2)</f>
        <v>0</v>
      </c>
      <c r="BL145" s="3" t="s">
        <v>126</v>
      </c>
      <c r="BM145" s="172" t="s">
        <v>169</v>
      </c>
    </row>
    <row r="146" s="146" customFormat="true" ht="22.8" hidden="false" customHeight="true" outlineLevel="0" collapsed="false">
      <c r="B146" s="147"/>
      <c r="D146" s="148" t="s">
        <v>73</v>
      </c>
      <c r="E146" s="158" t="s">
        <v>170</v>
      </c>
      <c r="F146" s="158" t="s">
        <v>171</v>
      </c>
      <c r="I146" s="150"/>
      <c r="J146" s="159" t="n">
        <f aca="false">BK146</f>
        <v>0</v>
      </c>
      <c r="L146" s="147"/>
      <c r="M146" s="152"/>
      <c r="N146" s="153"/>
      <c r="O146" s="153"/>
      <c r="P146" s="154" t="n">
        <f aca="false">P147</f>
        <v>0</v>
      </c>
      <c r="Q146" s="153"/>
      <c r="R146" s="154" t="n">
        <f aca="false">R147</f>
        <v>0</v>
      </c>
      <c r="S146" s="153"/>
      <c r="T146" s="155" t="n">
        <f aca="false">T147</f>
        <v>0</v>
      </c>
      <c r="AR146" s="148" t="s">
        <v>79</v>
      </c>
      <c r="AT146" s="156" t="s">
        <v>73</v>
      </c>
      <c r="AU146" s="156" t="s">
        <v>79</v>
      </c>
      <c r="AY146" s="148" t="s">
        <v>119</v>
      </c>
      <c r="BK146" s="157" t="n">
        <f aca="false">BK147</f>
        <v>0</v>
      </c>
    </row>
    <row r="147" s="27" customFormat="true" ht="16.5" hidden="false" customHeight="true" outlineLevel="0" collapsed="false">
      <c r="A147" s="22"/>
      <c r="B147" s="160"/>
      <c r="C147" s="161" t="s">
        <v>172</v>
      </c>
      <c r="D147" s="161" t="s">
        <v>122</v>
      </c>
      <c r="E147" s="162" t="s">
        <v>173</v>
      </c>
      <c r="F147" s="163" t="s">
        <v>174</v>
      </c>
      <c r="G147" s="164" t="s">
        <v>145</v>
      </c>
      <c r="H147" s="165" t="n">
        <v>2.092</v>
      </c>
      <c r="I147" s="166"/>
      <c r="J147" s="167" t="n">
        <f aca="false">ROUND(I147*H147,2)</f>
        <v>0</v>
      </c>
      <c r="K147" s="163" t="s">
        <v>132</v>
      </c>
      <c r="L147" s="23"/>
      <c r="M147" s="168"/>
      <c r="N147" s="169" t="s">
        <v>39</v>
      </c>
      <c r="O147" s="60"/>
      <c r="P147" s="170" t="n">
        <f aca="false">O147*H147</f>
        <v>0</v>
      </c>
      <c r="Q147" s="170" t="n">
        <v>0</v>
      </c>
      <c r="R147" s="170" t="n">
        <f aca="false">Q147*H147</f>
        <v>0</v>
      </c>
      <c r="S147" s="170" t="n">
        <v>0</v>
      </c>
      <c r="T147" s="171" t="n">
        <f aca="false">S147*H147</f>
        <v>0</v>
      </c>
      <c r="U147" s="22"/>
      <c r="V147" s="22"/>
      <c r="W147" s="22"/>
      <c r="X147" s="22"/>
      <c r="Y147" s="22"/>
      <c r="Z147" s="22"/>
      <c r="AA147" s="22"/>
      <c r="AB147" s="22"/>
      <c r="AC147" s="22"/>
      <c r="AD147" s="22"/>
      <c r="AE147" s="22"/>
      <c r="AR147" s="172" t="s">
        <v>126</v>
      </c>
      <c r="AT147" s="172" t="s">
        <v>122</v>
      </c>
      <c r="AU147" s="172" t="s">
        <v>81</v>
      </c>
      <c r="AY147" s="3" t="s">
        <v>119</v>
      </c>
      <c r="BE147" s="173" t="n">
        <f aca="false">IF(N147="základní",J147,0)</f>
        <v>0</v>
      </c>
      <c r="BF147" s="173" t="n">
        <f aca="false">IF(N147="snížená",J147,0)</f>
        <v>0</v>
      </c>
      <c r="BG147" s="173" t="n">
        <f aca="false">IF(N147="zákl. přenesená",J147,0)</f>
        <v>0</v>
      </c>
      <c r="BH147" s="173" t="n">
        <f aca="false">IF(N147="sníž. přenesená",J147,0)</f>
        <v>0</v>
      </c>
      <c r="BI147" s="173" t="n">
        <f aca="false">IF(N147="nulová",J147,0)</f>
        <v>0</v>
      </c>
      <c r="BJ147" s="3" t="s">
        <v>79</v>
      </c>
      <c r="BK147" s="173" t="n">
        <f aca="false">ROUND(I147*H147,2)</f>
        <v>0</v>
      </c>
      <c r="BL147" s="3" t="s">
        <v>126</v>
      </c>
      <c r="BM147" s="172" t="s">
        <v>175</v>
      </c>
    </row>
    <row r="148" s="146" customFormat="true" ht="25.9" hidden="false" customHeight="true" outlineLevel="0" collapsed="false">
      <c r="B148" s="147"/>
      <c r="D148" s="148" t="s">
        <v>73</v>
      </c>
      <c r="E148" s="149" t="s">
        <v>176</v>
      </c>
      <c r="F148" s="149" t="s">
        <v>177</v>
      </c>
      <c r="I148" s="150"/>
      <c r="J148" s="151" t="n">
        <f aca="false">BK148</f>
        <v>0</v>
      </c>
      <c r="L148" s="147"/>
      <c r="M148" s="152"/>
      <c r="N148" s="153"/>
      <c r="O148" s="153"/>
      <c r="P148" s="154" t="n">
        <f aca="false">P149+P159+P165+P181+P191+P217</f>
        <v>0</v>
      </c>
      <c r="Q148" s="153"/>
      <c r="R148" s="154" t="n">
        <f aca="false">R149+R159+R165+R181+R191+R217</f>
        <v>1.65398088</v>
      </c>
      <c r="S148" s="153"/>
      <c r="T148" s="155" t="n">
        <f aca="false">T149+T159+T165+T181+T191+T217</f>
        <v>1.04783852</v>
      </c>
      <c r="AR148" s="148" t="s">
        <v>81</v>
      </c>
      <c r="AT148" s="156" t="s">
        <v>73</v>
      </c>
      <c r="AU148" s="156" t="s">
        <v>74</v>
      </c>
      <c r="AY148" s="148" t="s">
        <v>119</v>
      </c>
      <c r="BK148" s="157" t="n">
        <f aca="false">BK149+BK159+BK165+BK181+BK191+BK217</f>
        <v>0</v>
      </c>
    </row>
    <row r="149" s="146" customFormat="true" ht="22.8" hidden="false" customHeight="true" outlineLevel="0" collapsed="false">
      <c r="B149" s="147"/>
      <c r="D149" s="148" t="s">
        <v>73</v>
      </c>
      <c r="E149" s="158" t="s">
        <v>178</v>
      </c>
      <c r="F149" s="158" t="s">
        <v>179</v>
      </c>
      <c r="I149" s="150"/>
      <c r="J149" s="159" t="n">
        <f aca="false">BK149</f>
        <v>0</v>
      </c>
      <c r="L149" s="147"/>
      <c r="M149" s="152"/>
      <c r="N149" s="153"/>
      <c r="O149" s="153"/>
      <c r="P149" s="154" t="n">
        <f aca="false">SUM(P150:P158)</f>
        <v>0</v>
      </c>
      <c r="Q149" s="153"/>
      <c r="R149" s="154" t="n">
        <f aca="false">SUM(R150:R158)</f>
        <v>0.2451033</v>
      </c>
      <c r="S149" s="153"/>
      <c r="T149" s="155" t="n">
        <f aca="false">SUM(T150:T158)</f>
        <v>0.157952</v>
      </c>
      <c r="AR149" s="148" t="s">
        <v>81</v>
      </c>
      <c r="AT149" s="156" t="s">
        <v>73</v>
      </c>
      <c r="AU149" s="156" t="s">
        <v>79</v>
      </c>
      <c r="AY149" s="148" t="s">
        <v>119</v>
      </c>
      <c r="BK149" s="157" t="n">
        <f aca="false">SUM(BK150:BK158)</f>
        <v>0</v>
      </c>
    </row>
    <row r="150" s="27" customFormat="true" ht="24.15" hidden="false" customHeight="true" outlineLevel="0" collapsed="false">
      <c r="A150" s="22"/>
      <c r="B150" s="160"/>
      <c r="C150" s="161" t="s">
        <v>180</v>
      </c>
      <c r="D150" s="161" t="s">
        <v>122</v>
      </c>
      <c r="E150" s="162" t="s">
        <v>181</v>
      </c>
      <c r="F150" s="163" t="s">
        <v>182</v>
      </c>
      <c r="G150" s="164" t="s">
        <v>125</v>
      </c>
      <c r="H150" s="165" t="n">
        <v>39.488</v>
      </c>
      <c r="I150" s="166"/>
      <c r="J150" s="167" t="n">
        <f aca="false">ROUND(I150*H150,2)</f>
        <v>0</v>
      </c>
      <c r="K150" s="163" t="s">
        <v>132</v>
      </c>
      <c r="L150" s="23"/>
      <c r="M150" s="168"/>
      <c r="N150" s="169" t="s">
        <v>39</v>
      </c>
      <c r="O150" s="60"/>
      <c r="P150" s="170" t="n">
        <f aca="false">O150*H150</f>
        <v>0</v>
      </c>
      <c r="Q150" s="170" t="n">
        <v>0</v>
      </c>
      <c r="R150" s="170" t="n">
        <f aca="false">Q150*H150</f>
        <v>0</v>
      </c>
      <c r="S150" s="170" t="n">
        <v>0</v>
      </c>
      <c r="T150" s="171" t="n">
        <f aca="false">S150*H150</f>
        <v>0</v>
      </c>
      <c r="U150" s="22"/>
      <c r="V150" s="22"/>
      <c r="W150" s="22"/>
      <c r="X150" s="22"/>
      <c r="Y150" s="22"/>
      <c r="Z150" s="22"/>
      <c r="AA150" s="22"/>
      <c r="AB150" s="22"/>
      <c r="AC150" s="22"/>
      <c r="AD150" s="22"/>
      <c r="AE150" s="22"/>
      <c r="AR150" s="172" t="s">
        <v>183</v>
      </c>
      <c r="AT150" s="172" t="s">
        <v>122</v>
      </c>
      <c r="AU150" s="172" t="s">
        <v>81</v>
      </c>
      <c r="AY150" s="3" t="s">
        <v>119</v>
      </c>
      <c r="BE150" s="173" t="n">
        <f aca="false">IF(N150="základní",J150,0)</f>
        <v>0</v>
      </c>
      <c r="BF150" s="173" t="n">
        <f aca="false">IF(N150="snížená",J150,0)</f>
        <v>0</v>
      </c>
      <c r="BG150" s="173" t="n">
        <f aca="false">IF(N150="zákl. přenesená",J150,0)</f>
        <v>0</v>
      </c>
      <c r="BH150" s="173" t="n">
        <f aca="false">IF(N150="sníž. přenesená",J150,0)</f>
        <v>0</v>
      </c>
      <c r="BI150" s="173" t="n">
        <f aca="false">IF(N150="nulová",J150,0)</f>
        <v>0</v>
      </c>
      <c r="BJ150" s="3" t="s">
        <v>79</v>
      </c>
      <c r="BK150" s="173" t="n">
        <f aca="false">ROUND(I150*H150,2)</f>
        <v>0</v>
      </c>
      <c r="BL150" s="3" t="s">
        <v>183</v>
      </c>
      <c r="BM150" s="172" t="s">
        <v>184</v>
      </c>
    </row>
    <row r="151" s="27" customFormat="true" ht="16.5" hidden="false" customHeight="true" outlineLevel="0" collapsed="false">
      <c r="A151" s="22"/>
      <c r="B151" s="160"/>
      <c r="C151" s="184" t="s">
        <v>185</v>
      </c>
      <c r="D151" s="184" t="s">
        <v>186</v>
      </c>
      <c r="E151" s="185" t="s">
        <v>187</v>
      </c>
      <c r="F151" s="186" t="s">
        <v>188</v>
      </c>
      <c r="G151" s="187" t="s">
        <v>145</v>
      </c>
      <c r="H151" s="188" t="n">
        <v>0.013</v>
      </c>
      <c r="I151" s="189"/>
      <c r="J151" s="190" t="n">
        <f aca="false">ROUND(I151*H151,2)</f>
        <v>0</v>
      </c>
      <c r="K151" s="186" t="s">
        <v>132</v>
      </c>
      <c r="L151" s="191"/>
      <c r="M151" s="192"/>
      <c r="N151" s="193" t="s">
        <v>39</v>
      </c>
      <c r="O151" s="60"/>
      <c r="P151" s="170" t="n">
        <f aca="false">O151*H151</f>
        <v>0</v>
      </c>
      <c r="Q151" s="170" t="n">
        <v>1</v>
      </c>
      <c r="R151" s="170" t="n">
        <f aca="false">Q151*H151</f>
        <v>0.013</v>
      </c>
      <c r="S151" s="170" t="n">
        <v>0</v>
      </c>
      <c r="T151" s="171" t="n">
        <f aca="false">S151*H151</f>
        <v>0</v>
      </c>
      <c r="U151" s="22"/>
      <c r="V151" s="22"/>
      <c r="W151" s="22"/>
      <c r="X151" s="22"/>
      <c r="Y151" s="22"/>
      <c r="Z151" s="22"/>
      <c r="AA151" s="22"/>
      <c r="AB151" s="22"/>
      <c r="AC151" s="22"/>
      <c r="AD151" s="22"/>
      <c r="AE151" s="22"/>
      <c r="AR151" s="172" t="s">
        <v>189</v>
      </c>
      <c r="AT151" s="172" t="s">
        <v>186</v>
      </c>
      <c r="AU151" s="172" t="s">
        <v>81</v>
      </c>
      <c r="AY151" s="3" t="s">
        <v>119</v>
      </c>
      <c r="BE151" s="173" t="n">
        <f aca="false">IF(N151="základní",J151,0)</f>
        <v>0</v>
      </c>
      <c r="BF151" s="173" t="n">
        <f aca="false">IF(N151="snížená",J151,0)</f>
        <v>0</v>
      </c>
      <c r="BG151" s="173" t="n">
        <f aca="false">IF(N151="zákl. přenesená",J151,0)</f>
        <v>0</v>
      </c>
      <c r="BH151" s="173" t="n">
        <f aca="false">IF(N151="sníž. přenesená",J151,0)</f>
        <v>0</v>
      </c>
      <c r="BI151" s="173" t="n">
        <f aca="false">IF(N151="nulová",J151,0)</f>
        <v>0</v>
      </c>
      <c r="BJ151" s="3" t="s">
        <v>79</v>
      </c>
      <c r="BK151" s="173" t="n">
        <f aca="false">ROUND(I151*H151,2)</f>
        <v>0</v>
      </c>
      <c r="BL151" s="3" t="s">
        <v>183</v>
      </c>
      <c r="BM151" s="172" t="s">
        <v>190</v>
      </c>
    </row>
    <row r="152" s="174" customFormat="true" ht="12.8" hidden="false" customHeight="false" outlineLevel="0" collapsed="false">
      <c r="B152" s="175"/>
      <c r="D152" s="176" t="s">
        <v>134</v>
      </c>
      <c r="F152" s="178" t="s">
        <v>191</v>
      </c>
      <c r="H152" s="179" t="n">
        <v>0.013</v>
      </c>
      <c r="I152" s="180"/>
      <c r="L152" s="175"/>
      <c r="M152" s="181"/>
      <c r="N152" s="182"/>
      <c r="O152" s="182"/>
      <c r="P152" s="182"/>
      <c r="Q152" s="182"/>
      <c r="R152" s="182"/>
      <c r="S152" s="182"/>
      <c r="T152" s="183"/>
      <c r="AT152" s="177" t="s">
        <v>134</v>
      </c>
      <c r="AU152" s="177" t="s">
        <v>81</v>
      </c>
      <c r="AV152" s="174" t="s">
        <v>81</v>
      </c>
      <c r="AW152" s="174" t="s">
        <v>2</v>
      </c>
      <c r="AX152" s="174" t="s">
        <v>79</v>
      </c>
      <c r="AY152" s="177" t="s">
        <v>119</v>
      </c>
    </row>
    <row r="153" s="27" customFormat="true" ht="16.5" hidden="false" customHeight="true" outlineLevel="0" collapsed="false">
      <c r="A153" s="22"/>
      <c r="B153" s="160"/>
      <c r="C153" s="161" t="s">
        <v>192</v>
      </c>
      <c r="D153" s="161" t="s">
        <v>122</v>
      </c>
      <c r="E153" s="162" t="s">
        <v>193</v>
      </c>
      <c r="F153" s="163" t="s">
        <v>194</v>
      </c>
      <c r="G153" s="164" t="s">
        <v>125</v>
      </c>
      <c r="H153" s="165" t="n">
        <v>39.488</v>
      </c>
      <c r="I153" s="166"/>
      <c r="J153" s="167" t="n">
        <f aca="false">ROUND(I153*H153,2)</f>
        <v>0</v>
      </c>
      <c r="K153" s="163" t="s">
        <v>132</v>
      </c>
      <c r="L153" s="23"/>
      <c r="M153" s="168"/>
      <c r="N153" s="169" t="s">
        <v>39</v>
      </c>
      <c r="O153" s="60"/>
      <c r="P153" s="170" t="n">
        <f aca="false">O153*H153</f>
        <v>0</v>
      </c>
      <c r="Q153" s="170" t="n">
        <v>0</v>
      </c>
      <c r="R153" s="170" t="n">
        <f aca="false">Q153*H153</f>
        <v>0</v>
      </c>
      <c r="S153" s="170" t="n">
        <v>0.004</v>
      </c>
      <c r="T153" s="171" t="n">
        <f aca="false">S153*H153</f>
        <v>0.157952</v>
      </c>
      <c r="U153" s="22"/>
      <c r="V153" s="22"/>
      <c r="W153" s="22"/>
      <c r="X153" s="22"/>
      <c r="Y153" s="22"/>
      <c r="Z153" s="22"/>
      <c r="AA153" s="22"/>
      <c r="AB153" s="22"/>
      <c r="AC153" s="22"/>
      <c r="AD153" s="22"/>
      <c r="AE153" s="22"/>
      <c r="AR153" s="172" t="s">
        <v>183</v>
      </c>
      <c r="AT153" s="172" t="s">
        <v>122</v>
      </c>
      <c r="AU153" s="172" t="s">
        <v>81</v>
      </c>
      <c r="AY153" s="3" t="s">
        <v>119</v>
      </c>
      <c r="BE153" s="173" t="n">
        <f aca="false">IF(N153="základní",J153,0)</f>
        <v>0</v>
      </c>
      <c r="BF153" s="173" t="n">
        <f aca="false">IF(N153="snížená",J153,0)</f>
        <v>0</v>
      </c>
      <c r="BG153" s="173" t="n">
        <f aca="false">IF(N153="zákl. přenesená",J153,0)</f>
        <v>0</v>
      </c>
      <c r="BH153" s="173" t="n">
        <f aca="false">IF(N153="sníž. přenesená",J153,0)</f>
        <v>0</v>
      </c>
      <c r="BI153" s="173" t="n">
        <f aca="false">IF(N153="nulová",J153,0)</f>
        <v>0</v>
      </c>
      <c r="BJ153" s="3" t="s">
        <v>79</v>
      </c>
      <c r="BK153" s="173" t="n">
        <f aca="false">ROUND(I153*H153,2)</f>
        <v>0</v>
      </c>
      <c r="BL153" s="3" t="s">
        <v>183</v>
      </c>
      <c r="BM153" s="172" t="s">
        <v>195</v>
      </c>
    </row>
    <row r="154" s="174" customFormat="true" ht="28.3" hidden="false" customHeight="false" outlineLevel="0" collapsed="false">
      <c r="B154" s="175"/>
      <c r="D154" s="176" t="s">
        <v>134</v>
      </c>
      <c r="E154" s="177"/>
      <c r="F154" s="178" t="s">
        <v>196</v>
      </c>
      <c r="H154" s="179" t="n">
        <v>39.488</v>
      </c>
      <c r="I154" s="180"/>
      <c r="L154" s="175"/>
      <c r="M154" s="181"/>
      <c r="N154" s="182"/>
      <c r="O154" s="182"/>
      <c r="P154" s="182"/>
      <c r="Q154" s="182"/>
      <c r="R154" s="182"/>
      <c r="S154" s="182"/>
      <c r="T154" s="183"/>
      <c r="AT154" s="177" t="s">
        <v>134</v>
      </c>
      <c r="AU154" s="177" t="s">
        <v>81</v>
      </c>
      <c r="AV154" s="174" t="s">
        <v>81</v>
      </c>
      <c r="AW154" s="174" t="s">
        <v>31</v>
      </c>
      <c r="AX154" s="174" t="s">
        <v>79</v>
      </c>
      <c r="AY154" s="177" t="s">
        <v>119</v>
      </c>
    </row>
    <row r="155" s="27" customFormat="true" ht="24.15" hidden="false" customHeight="true" outlineLevel="0" collapsed="false">
      <c r="A155" s="22"/>
      <c r="B155" s="160"/>
      <c r="C155" s="161" t="s">
        <v>7</v>
      </c>
      <c r="D155" s="161" t="s">
        <v>122</v>
      </c>
      <c r="E155" s="162" t="s">
        <v>197</v>
      </c>
      <c r="F155" s="163" t="s">
        <v>198</v>
      </c>
      <c r="G155" s="164" t="s">
        <v>125</v>
      </c>
      <c r="H155" s="165" t="n">
        <v>39.488</v>
      </c>
      <c r="I155" s="166"/>
      <c r="J155" s="167" t="n">
        <f aca="false">ROUND(I155*H155,2)</f>
        <v>0</v>
      </c>
      <c r="K155" s="163" t="s">
        <v>132</v>
      </c>
      <c r="L155" s="23"/>
      <c r="M155" s="168"/>
      <c r="N155" s="169" t="s">
        <v>39</v>
      </c>
      <c r="O155" s="60"/>
      <c r="P155" s="170" t="n">
        <f aca="false">O155*H155</f>
        <v>0</v>
      </c>
      <c r="Q155" s="170" t="n">
        <v>0.0004</v>
      </c>
      <c r="R155" s="170" t="n">
        <f aca="false">Q155*H155</f>
        <v>0.0157952</v>
      </c>
      <c r="S155" s="170" t="n">
        <v>0</v>
      </c>
      <c r="T155" s="171" t="n">
        <f aca="false">S155*H155</f>
        <v>0</v>
      </c>
      <c r="U155" s="22"/>
      <c r="V155" s="22"/>
      <c r="W155" s="22"/>
      <c r="X155" s="22"/>
      <c r="Y155" s="22"/>
      <c r="Z155" s="22"/>
      <c r="AA155" s="22"/>
      <c r="AB155" s="22"/>
      <c r="AC155" s="22"/>
      <c r="AD155" s="22"/>
      <c r="AE155" s="22"/>
      <c r="AR155" s="172" t="s">
        <v>183</v>
      </c>
      <c r="AT155" s="172" t="s">
        <v>122</v>
      </c>
      <c r="AU155" s="172" t="s">
        <v>81</v>
      </c>
      <c r="AY155" s="3" t="s">
        <v>119</v>
      </c>
      <c r="BE155" s="173" t="n">
        <f aca="false">IF(N155="základní",J155,0)</f>
        <v>0</v>
      </c>
      <c r="BF155" s="173" t="n">
        <f aca="false">IF(N155="snížená",J155,0)</f>
        <v>0</v>
      </c>
      <c r="BG155" s="173" t="n">
        <f aca="false">IF(N155="zákl. přenesená",J155,0)</f>
        <v>0</v>
      </c>
      <c r="BH155" s="173" t="n">
        <f aca="false">IF(N155="sníž. přenesená",J155,0)</f>
        <v>0</v>
      </c>
      <c r="BI155" s="173" t="n">
        <f aca="false">IF(N155="nulová",J155,0)</f>
        <v>0</v>
      </c>
      <c r="BJ155" s="3" t="s">
        <v>79</v>
      </c>
      <c r="BK155" s="173" t="n">
        <f aca="false">ROUND(I155*H155,2)</f>
        <v>0</v>
      </c>
      <c r="BL155" s="3" t="s">
        <v>183</v>
      </c>
      <c r="BM155" s="172" t="s">
        <v>199</v>
      </c>
    </row>
    <row r="156" s="27" customFormat="true" ht="55.5" hidden="false" customHeight="true" outlineLevel="0" collapsed="false">
      <c r="A156" s="22"/>
      <c r="B156" s="160"/>
      <c r="C156" s="184" t="s">
        <v>183</v>
      </c>
      <c r="D156" s="184" t="s">
        <v>186</v>
      </c>
      <c r="E156" s="185" t="s">
        <v>200</v>
      </c>
      <c r="F156" s="186" t="s">
        <v>201</v>
      </c>
      <c r="G156" s="187" t="s">
        <v>125</v>
      </c>
      <c r="H156" s="188" t="n">
        <v>46.023</v>
      </c>
      <c r="I156" s="189"/>
      <c r="J156" s="190" t="n">
        <f aca="false">ROUND(I156*H156,2)</f>
        <v>0</v>
      </c>
      <c r="K156" s="186" t="s">
        <v>132</v>
      </c>
      <c r="L156" s="191"/>
      <c r="M156" s="192"/>
      <c r="N156" s="193" t="s">
        <v>39</v>
      </c>
      <c r="O156" s="60"/>
      <c r="P156" s="170" t="n">
        <f aca="false">O156*H156</f>
        <v>0</v>
      </c>
      <c r="Q156" s="170" t="n">
        <v>0.0047</v>
      </c>
      <c r="R156" s="170" t="n">
        <f aca="false">Q156*H156</f>
        <v>0.2163081</v>
      </c>
      <c r="S156" s="170" t="n">
        <v>0</v>
      </c>
      <c r="T156" s="171" t="n">
        <f aca="false">S156*H156</f>
        <v>0</v>
      </c>
      <c r="U156" s="22"/>
      <c r="V156" s="22"/>
      <c r="W156" s="22"/>
      <c r="X156" s="22"/>
      <c r="Y156" s="22"/>
      <c r="Z156" s="22"/>
      <c r="AA156" s="22"/>
      <c r="AB156" s="22"/>
      <c r="AC156" s="22"/>
      <c r="AD156" s="22"/>
      <c r="AE156" s="22"/>
      <c r="AR156" s="172" t="s">
        <v>189</v>
      </c>
      <c r="AT156" s="172" t="s">
        <v>186</v>
      </c>
      <c r="AU156" s="172" t="s">
        <v>81</v>
      </c>
      <c r="AY156" s="3" t="s">
        <v>119</v>
      </c>
      <c r="BE156" s="173" t="n">
        <f aca="false">IF(N156="základní",J156,0)</f>
        <v>0</v>
      </c>
      <c r="BF156" s="173" t="n">
        <f aca="false">IF(N156="snížená",J156,0)</f>
        <v>0</v>
      </c>
      <c r="BG156" s="173" t="n">
        <f aca="false">IF(N156="zákl. přenesená",J156,0)</f>
        <v>0</v>
      </c>
      <c r="BH156" s="173" t="n">
        <f aca="false">IF(N156="sníž. přenesená",J156,0)</f>
        <v>0</v>
      </c>
      <c r="BI156" s="173" t="n">
        <f aca="false">IF(N156="nulová",J156,0)</f>
        <v>0</v>
      </c>
      <c r="BJ156" s="3" t="s">
        <v>79</v>
      </c>
      <c r="BK156" s="173" t="n">
        <f aca="false">ROUND(I156*H156,2)</f>
        <v>0</v>
      </c>
      <c r="BL156" s="3" t="s">
        <v>183</v>
      </c>
      <c r="BM156" s="172" t="s">
        <v>202</v>
      </c>
    </row>
    <row r="157" s="174" customFormat="true" ht="12.8" hidden="false" customHeight="false" outlineLevel="0" collapsed="false">
      <c r="B157" s="175"/>
      <c r="D157" s="176" t="s">
        <v>134</v>
      </c>
      <c r="F157" s="178" t="s">
        <v>203</v>
      </c>
      <c r="H157" s="179" t="n">
        <v>46.023</v>
      </c>
      <c r="I157" s="180"/>
      <c r="L157" s="175"/>
      <c r="M157" s="181"/>
      <c r="N157" s="182"/>
      <c r="O157" s="182"/>
      <c r="P157" s="182"/>
      <c r="Q157" s="182"/>
      <c r="R157" s="182"/>
      <c r="S157" s="182"/>
      <c r="T157" s="183"/>
      <c r="AT157" s="177" t="s">
        <v>134</v>
      </c>
      <c r="AU157" s="177" t="s">
        <v>81</v>
      </c>
      <c r="AV157" s="174" t="s">
        <v>81</v>
      </c>
      <c r="AW157" s="174" t="s">
        <v>2</v>
      </c>
      <c r="AX157" s="174" t="s">
        <v>79</v>
      </c>
      <c r="AY157" s="177" t="s">
        <v>119</v>
      </c>
    </row>
    <row r="158" s="27" customFormat="true" ht="24.15" hidden="false" customHeight="true" outlineLevel="0" collapsed="false">
      <c r="A158" s="22"/>
      <c r="B158" s="160"/>
      <c r="C158" s="161" t="s">
        <v>204</v>
      </c>
      <c r="D158" s="161" t="s">
        <v>122</v>
      </c>
      <c r="E158" s="162" t="s">
        <v>205</v>
      </c>
      <c r="F158" s="163" t="s">
        <v>206</v>
      </c>
      <c r="G158" s="164" t="s">
        <v>207</v>
      </c>
      <c r="H158" s="194"/>
      <c r="I158" s="166"/>
      <c r="J158" s="167" t="n">
        <f aca="false">ROUND(I158*H158,2)</f>
        <v>0</v>
      </c>
      <c r="K158" s="163" t="s">
        <v>132</v>
      </c>
      <c r="L158" s="23"/>
      <c r="M158" s="168"/>
      <c r="N158" s="169" t="s">
        <v>39</v>
      </c>
      <c r="O158" s="60"/>
      <c r="P158" s="170" t="n">
        <f aca="false">O158*H158</f>
        <v>0</v>
      </c>
      <c r="Q158" s="170" t="n">
        <v>0</v>
      </c>
      <c r="R158" s="170" t="n">
        <f aca="false">Q158*H158</f>
        <v>0</v>
      </c>
      <c r="S158" s="170" t="n">
        <v>0</v>
      </c>
      <c r="T158" s="171" t="n">
        <f aca="false">S158*H158</f>
        <v>0</v>
      </c>
      <c r="U158" s="22"/>
      <c r="V158" s="22"/>
      <c r="W158" s="22"/>
      <c r="X158" s="22"/>
      <c r="Y158" s="22"/>
      <c r="Z158" s="22"/>
      <c r="AA158" s="22"/>
      <c r="AB158" s="22"/>
      <c r="AC158" s="22"/>
      <c r="AD158" s="22"/>
      <c r="AE158" s="22"/>
      <c r="AR158" s="172" t="s">
        <v>183</v>
      </c>
      <c r="AT158" s="172" t="s">
        <v>122</v>
      </c>
      <c r="AU158" s="172" t="s">
        <v>81</v>
      </c>
      <c r="AY158" s="3" t="s">
        <v>119</v>
      </c>
      <c r="BE158" s="173" t="n">
        <f aca="false">IF(N158="základní",J158,0)</f>
        <v>0</v>
      </c>
      <c r="BF158" s="173" t="n">
        <f aca="false">IF(N158="snížená",J158,0)</f>
        <v>0</v>
      </c>
      <c r="BG158" s="173" t="n">
        <f aca="false">IF(N158="zákl. přenesená",J158,0)</f>
        <v>0</v>
      </c>
      <c r="BH158" s="173" t="n">
        <f aca="false">IF(N158="sníž. přenesená",J158,0)</f>
        <v>0</v>
      </c>
      <c r="BI158" s="173" t="n">
        <f aca="false">IF(N158="nulová",J158,0)</f>
        <v>0</v>
      </c>
      <c r="BJ158" s="3" t="s">
        <v>79</v>
      </c>
      <c r="BK158" s="173" t="n">
        <f aca="false">ROUND(I158*H158,2)</f>
        <v>0</v>
      </c>
      <c r="BL158" s="3" t="s">
        <v>183</v>
      </c>
      <c r="BM158" s="172" t="s">
        <v>208</v>
      </c>
    </row>
    <row r="159" s="146" customFormat="true" ht="22.8" hidden="false" customHeight="true" outlineLevel="0" collapsed="false">
      <c r="B159" s="147"/>
      <c r="D159" s="148" t="s">
        <v>73</v>
      </c>
      <c r="E159" s="158" t="s">
        <v>209</v>
      </c>
      <c r="F159" s="158" t="s">
        <v>210</v>
      </c>
      <c r="I159" s="150"/>
      <c r="J159" s="159" t="n">
        <f aca="false">BK159</f>
        <v>0</v>
      </c>
      <c r="L159" s="147"/>
      <c r="M159" s="152"/>
      <c r="N159" s="153"/>
      <c r="O159" s="153"/>
      <c r="P159" s="154" t="n">
        <f aca="false">SUM(P160:P164)</f>
        <v>0</v>
      </c>
      <c r="Q159" s="153"/>
      <c r="R159" s="154" t="n">
        <f aca="false">SUM(R160:R164)</f>
        <v>0.51881984</v>
      </c>
      <c r="S159" s="153"/>
      <c r="T159" s="155" t="n">
        <f aca="false">SUM(T160:T164)</f>
        <v>0.57998752</v>
      </c>
      <c r="AR159" s="148" t="s">
        <v>81</v>
      </c>
      <c r="AT159" s="156" t="s">
        <v>73</v>
      </c>
      <c r="AU159" s="156" t="s">
        <v>79</v>
      </c>
      <c r="AY159" s="148" t="s">
        <v>119</v>
      </c>
      <c r="BK159" s="157" t="n">
        <f aca="false">SUM(BK160:BK164)</f>
        <v>0</v>
      </c>
    </row>
    <row r="160" s="27" customFormat="true" ht="24.15" hidden="false" customHeight="true" outlineLevel="0" collapsed="false">
      <c r="A160" s="22"/>
      <c r="B160" s="160"/>
      <c r="C160" s="161" t="s">
        <v>211</v>
      </c>
      <c r="D160" s="161" t="s">
        <v>122</v>
      </c>
      <c r="E160" s="162" t="s">
        <v>212</v>
      </c>
      <c r="F160" s="163" t="s">
        <v>213</v>
      </c>
      <c r="G160" s="164" t="s">
        <v>125</v>
      </c>
      <c r="H160" s="165" t="n">
        <v>36.848</v>
      </c>
      <c r="I160" s="166"/>
      <c r="J160" s="167" t="n">
        <f aca="false">ROUND(I160*H160,2)</f>
        <v>0</v>
      </c>
      <c r="K160" s="163" t="s">
        <v>132</v>
      </c>
      <c r="L160" s="23"/>
      <c r="M160" s="168"/>
      <c r="N160" s="169" t="s">
        <v>39</v>
      </c>
      <c r="O160" s="60"/>
      <c r="P160" s="170" t="n">
        <f aca="false">O160*H160</f>
        <v>0</v>
      </c>
      <c r="Q160" s="170" t="n">
        <v>0.0139</v>
      </c>
      <c r="R160" s="170" t="n">
        <f aca="false">Q160*H160</f>
        <v>0.5121872</v>
      </c>
      <c r="S160" s="170" t="n">
        <v>0</v>
      </c>
      <c r="T160" s="171" t="n">
        <f aca="false">S160*H160</f>
        <v>0</v>
      </c>
      <c r="U160" s="22"/>
      <c r="V160" s="22"/>
      <c r="W160" s="22"/>
      <c r="X160" s="22"/>
      <c r="Y160" s="22"/>
      <c r="Z160" s="22"/>
      <c r="AA160" s="22"/>
      <c r="AB160" s="22"/>
      <c r="AC160" s="22"/>
      <c r="AD160" s="22"/>
      <c r="AE160" s="22"/>
      <c r="AR160" s="172" t="s">
        <v>183</v>
      </c>
      <c r="AT160" s="172" t="s">
        <v>122</v>
      </c>
      <c r="AU160" s="172" t="s">
        <v>81</v>
      </c>
      <c r="AY160" s="3" t="s">
        <v>119</v>
      </c>
      <c r="BE160" s="173" t="n">
        <f aca="false">IF(N160="základní",J160,0)</f>
        <v>0</v>
      </c>
      <c r="BF160" s="173" t="n">
        <f aca="false">IF(N160="snížená",J160,0)</f>
        <v>0</v>
      </c>
      <c r="BG160" s="173" t="n">
        <f aca="false">IF(N160="zákl. přenesená",J160,0)</f>
        <v>0</v>
      </c>
      <c r="BH160" s="173" t="n">
        <f aca="false">IF(N160="sníž. přenesená",J160,0)</f>
        <v>0</v>
      </c>
      <c r="BI160" s="173" t="n">
        <f aca="false">IF(N160="nulová",J160,0)</f>
        <v>0</v>
      </c>
      <c r="BJ160" s="3" t="s">
        <v>79</v>
      </c>
      <c r="BK160" s="173" t="n">
        <f aca="false">ROUND(I160*H160,2)</f>
        <v>0</v>
      </c>
      <c r="BL160" s="3" t="s">
        <v>183</v>
      </c>
      <c r="BM160" s="172" t="s">
        <v>214</v>
      </c>
    </row>
    <row r="161" s="27" customFormat="true" ht="33" hidden="false" customHeight="true" outlineLevel="0" collapsed="false">
      <c r="A161" s="22"/>
      <c r="B161" s="160"/>
      <c r="C161" s="161" t="s">
        <v>215</v>
      </c>
      <c r="D161" s="161" t="s">
        <v>122</v>
      </c>
      <c r="E161" s="162" t="s">
        <v>216</v>
      </c>
      <c r="F161" s="163" t="s">
        <v>217</v>
      </c>
      <c r="G161" s="164" t="s">
        <v>125</v>
      </c>
      <c r="H161" s="165" t="n">
        <v>36.848</v>
      </c>
      <c r="I161" s="166"/>
      <c r="J161" s="167" t="n">
        <f aca="false">ROUND(I161*H161,2)</f>
        <v>0</v>
      </c>
      <c r="K161" s="163" t="s">
        <v>132</v>
      </c>
      <c r="L161" s="23"/>
      <c r="M161" s="168"/>
      <c r="N161" s="169" t="s">
        <v>39</v>
      </c>
      <c r="O161" s="60"/>
      <c r="P161" s="170" t="n">
        <f aca="false">O161*H161</f>
        <v>0</v>
      </c>
      <c r="Q161" s="170" t="n">
        <v>0</v>
      </c>
      <c r="R161" s="170" t="n">
        <f aca="false">Q161*H161</f>
        <v>0</v>
      </c>
      <c r="S161" s="170" t="n">
        <v>0.01574</v>
      </c>
      <c r="T161" s="171" t="n">
        <f aca="false">S161*H161</f>
        <v>0.57998752</v>
      </c>
      <c r="U161" s="22"/>
      <c r="V161" s="22"/>
      <c r="W161" s="22"/>
      <c r="X161" s="22"/>
      <c r="Y161" s="22"/>
      <c r="Z161" s="22"/>
      <c r="AA161" s="22"/>
      <c r="AB161" s="22"/>
      <c r="AC161" s="22"/>
      <c r="AD161" s="22"/>
      <c r="AE161" s="22"/>
      <c r="AR161" s="172" t="s">
        <v>183</v>
      </c>
      <c r="AT161" s="172" t="s">
        <v>122</v>
      </c>
      <c r="AU161" s="172" t="s">
        <v>81</v>
      </c>
      <c r="AY161" s="3" t="s">
        <v>119</v>
      </c>
      <c r="BE161" s="173" t="n">
        <f aca="false">IF(N161="základní",J161,0)</f>
        <v>0</v>
      </c>
      <c r="BF161" s="173" t="n">
        <f aca="false">IF(N161="snížená",J161,0)</f>
        <v>0</v>
      </c>
      <c r="BG161" s="173" t="n">
        <f aca="false">IF(N161="zákl. přenesená",J161,0)</f>
        <v>0</v>
      </c>
      <c r="BH161" s="173" t="n">
        <f aca="false">IF(N161="sníž. přenesená",J161,0)</f>
        <v>0</v>
      </c>
      <c r="BI161" s="173" t="n">
        <f aca="false">IF(N161="nulová",J161,0)</f>
        <v>0</v>
      </c>
      <c r="BJ161" s="3" t="s">
        <v>79</v>
      </c>
      <c r="BK161" s="173" t="n">
        <f aca="false">ROUND(I161*H161,2)</f>
        <v>0</v>
      </c>
      <c r="BL161" s="3" t="s">
        <v>183</v>
      </c>
      <c r="BM161" s="172" t="s">
        <v>218</v>
      </c>
    </row>
    <row r="162" s="174" customFormat="true" ht="28.3" hidden="false" customHeight="false" outlineLevel="0" collapsed="false">
      <c r="B162" s="175"/>
      <c r="D162" s="176" t="s">
        <v>134</v>
      </c>
      <c r="E162" s="177"/>
      <c r="F162" s="178" t="s">
        <v>219</v>
      </c>
      <c r="H162" s="179" t="n">
        <v>36.848</v>
      </c>
      <c r="I162" s="180"/>
      <c r="L162" s="175"/>
      <c r="M162" s="181"/>
      <c r="N162" s="182"/>
      <c r="O162" s="182"/>
      <c r="P162" s="182"/>
      <c r="Q162" s="182"/>
      <c r="R162" s="182"/>
      <c r="S162" s="182"/>
      <c r="T162" s="183"/>
      <c r="AT162" s="177" t="s">
        <v>134</v>
      </c>
      <c r="AU162" s="177" t="s">
        <v>81</v>
      </c>
      <c r="AV162" s="174" t="s">
        <v>81</v>
      </c>
      <c r="AW162" s="174" t="s">
        <v>31</v>
      </c>
      <c r="AX162" s="174" t="s">
        <v>79</v>
      </c>
      <c r="AY162" s="177" t="s">
        <v>119</v>
      </c>
    </row>
    <row r="163" s="27" customFormat="true" ht="24.15" hidden="false" customHeight="true" outlineLevel="0" collapsed="false">
      <c r="A163" s="22"/>
      <c r="B163" s="160"/>
      <c r="C163" s="161" t="s">
        <v>220</v>
      </c>
      <c r="D163" s="161" t="s">
        <v>122</v>
      </c>
      <c r="E163" s="162" t="s">
        <v>221</v>
      </c>
      <c r="F163" s="163" t="s">
        <v>222</v>
      </c>
      <c r="G163" s="164" t="s">
        <v>125</v>
      </c>
      <c r="H163" s="165" t="n">
        <v>36.848</v>
      </c>
      <c r="I163" s="166"/>
      <c r="J163" s="167" t="n">
        <f aca="false">ROUND(I163*H163,2)</f>
        <v>0</v>
      </c>
      <c r="K163" s="163" t="s">
        <v>132</v>
      </c>
      <c r="L163" s="23"/>
      <c r="M163" s="168"/>
      <c r="N163" s="169" t="s">
        <v>39</v>
      </c>
      <c r="O163" s="60"/>
      <c r="P163" s="170" t="n">
        <f aca="false">O163*H163</f>
        <v>0</v>
      </c>
      <c r="Q163" s="170" t="n">
        <v>0.00018</v>
      </c>
      <c r="R163" s="170" t="n">
        <f aca="false">Q163*H163</f>
        <v>0.00663264</v>
      </c>
      <c r="S163" s="170" t="n">
        <v>0</v>
      </c>
      <c r="T163" s="171" t="n">
        <f aca="false">S163*H163</f>
        <v>0</v>
      </c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R163" s="172" t="s">
        <v>183</v>
      </c>
      <c r="AT163" s="172" t="s">
        <v>122</v>
      </c>
      <c r="AU163" s="172" t="s">
        <v>81</v>
      </c>
      <c r="AY163" s="3" t="s">
        <v>119</v>
      </c>
      <c r="BE163" s="173" t="n">
        <f aca="false">IF(N163="základní",J163,0)</f>
        <v>0</v>
      </c>
      <c r="BF163" s="173" t="n">
        <f aca="false">IF(N163="snížená",J163,0)</f>
        <v>0</v>
      </c>
      <c r="BG163" s="173" t="n">
        <f aca="false">IF(N163="zákl. přenesená",J163,0)</f>
        <v>0</v>
      </c>
      <c r="BH163" s="173" t="n">
        <f aca="false">IF(N163="sníž. přenesená",J163,0)</f>
        <v>0</v>
      </c>
      <c r="BI163" s="173" t="n">
        <f aca="false">IF(N163="nulová",J163,0)</f>
        <v>0</v>
      </c>
      <c r="BJ163" s="3" t="s">
        <v>79</v>
      </c>
      <c r="BK163" s="173" t="n">
        <f aca="false">ROUND(I163*H163,2)</f>
        <v>0</v>
      </c>
      <c r="BL163" s="3" t="s">
        <v>183</v>
      </c>
      <c r="BM163" s="172" t="s">
        <v>223</v>
      </c>
    </row>
    <row r="164" s="27" customFormat="true" ht="24.15" hidden="false" customHeight="true" outlineLevel="0" collapsed="false">
      <c r="A164" s="22"/>
      <c r="B164" s="160"/>
      <c r="C164" s="161" t="s">
        <v>6</v>
      </c>
      <c r="D164" s="161" t="s">
        <v>122</v>
      </c>
      <c r="E164" s="162" t="s">
        <v>224</v>
      </c>
      <c r="F164" s="163" t="s">
        <v>225</v>
      </c>
      <c r="G164" s="164" t="s">
        <v>207</v>
      </c>
      <c r="H164" s="194"/>
      <c r="I164" s="166"/>
      <c r="J164" s="167" t="n">
        <f aca="false">ROUND(I164*H164,2)</f>
        <v>0</v>
      </c>
      <c r="K164" s="163" t="s">
        <v>132</v>
      </c>
      <c r="L164" s="23"/>
      <c r="M164" s="168"/>
      <c r="N164" s="169" t="s">
        <v>39</v>
      </c>
      <c r="O164" s="60"/>
      <c r="P164" s="170" t="n">
        <f aca="false">O164*H164</f>
        <v>0</v>
      </c>
      <c r="Q164" s="170" t="n">
        <v>0</v>
      </c>
      <c r="R164" s="170" t="n">
        <f aca="false">Q164*H164</f>
        <v>0</v>
      </c>
      <c r="S164" s="170" t="n">
        <v>0</v>
      </c>
      <c r="T164" s="171" t="n">
        <f aca="false">S164*H164</f>
        <v>0</v>
      </c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R164" s="172" t="s">
        <v>183</v>
      </c>
      <c r="AT164" s="172" t="s">
        <v>122</v>
      </c>
      <c r="AU164" s="172" t="s">
        <v>81</v>
      </c>
      <c r="AY164" s="3" t="s">
        <v>119</v>
      </c>
      <c r="BE164" s="173" t="n">
        <f aca="false">IF(N164="základní",J164,0)</f>
        <v>0</v>
      </c>
      <c r="BF164" s="173" t="n">
        <f aca="false">IF(N164="snížená",J164,0)</f>
        <v>0</v>
      </c>
      <c r="BG164" s="173" t="n">
        <f aca="false">IF(N164="zákl. přenesená",J164,0)</f>
        <v>0</v>
      </c>
      <c r="BH164" s="173" t="n">
        <f aca="false">IF(N164="sníž. přenesená",J164,0)</f>
        <v>0</v>
      </c>
      <c r="BI164" s="173" t="n">
        <f aca="false">IF(N164="nulová",J164,0)</f>
        <v>0</v>
      </c>
      <c r="BJ164" s="3" t="s">
        <v>79</v>
      </c>
      <c r="BK164" s="173" t="n">
        <f aca="false">ROUND(I164*H164,2)</f>
        <v>0</v>
      </c>
      <c r="BL164" s="3" t="s">
        <v>183</v>
      </c>
      <c r="BM164" s="172" t="s">
        <v>226</v>
      </c>
    </row>
    <row r="165" s="146" customFormat="true" ht="22.8" hidden="false" customHeight="true" outlineLevel="0" collapsed="false">
      <c r="B165" s="147"/>
      <c r="D165" s="148" t="s">
        <v>73</v>
      </c>
      <c r="E165" s="158" t="s">
        <v>227</v>
      </c>
      <c r="F165" s="158" t="s">
        <v>228</v>
      </c>
      <c r="I165" s="150"/>
      <c r="J165" s="159" t="n">
        <f aca="false">BK165</f>
        <v>0</v>
      </c>
      <c r="L165" s="147"/>
      <c r="M165" s="152"/>
      <c r="N165" s="153"/>
      <c r="O165" s="153"/>
      <c r="P165" s="154" t="n">
        <f aca="false">SUM(P166:P180)</f>
        <v>0</v>
      </c>
      <c r="Q165" s="153"/>
      <c r="R165" s="154" t="n">
        <f aca="false">SUM(R166:R180)</f>
        <v>0.0747916</v>
      </c>
      <c r="S165" s="153"/>
      <c r="T165" s="155" t="n">
        <f aca="false">SUM(T166:T180)</f>
        <v>0</v>
      </c>
      <c r="AR165" s="148" t="s">
        <v>81</v>
      </c>
      <c r="AT165" s="156" t="s">
        <v>73</v>
      </c>
      <c r="AU165" s="156" t="s">
        <v>79</v>
      </c>
      <c r="AY165" s="148" t="s">
        <v>119</v>
      </c>
      <c r="BK165" s="157" t="n">
        <f aca="false">SUM(BK166:BK180)</f>
        <v>0</v>
      </c>
    </row>
    <row r="166" s="27" customFormat="true" ht="16.5" hidden="false" customHeight="true" outlineLevel="0" collapsed="false">
      <c r="A166" s="22"/>
      <c r="B166" s="160"/>
      <c r="C166" s="161" t="s">
        <v>229</v>
      </c>
      <c r="D166" s="161" t="s">
        <v>122</v>
      </c>
      <c r="E166" s="162" t="s">
        <v>230</v>
      </c>
      <c r="F166" s="163" t="s">
        <v>231</v>
      </c>
      <c r="G166" s="164" t="s">
        <v>125</v>
      </c>
      <c r="H166" s="165" t="n">
        <v>1.92</v>
      </c>
      <c r="I166" s="166"/>
      <c r="J166" s="167" t="n">
        <f aca="false">ROUND(I166*H166,2)</f>
        <v>0</v>
      </c>
      <c r="K166" s="163" t="s">
        <v>132</v>
      </c>
      <c r="L166" s="23"/>
      <c r="M166" s="168"/>
      <c r="N166" s="169" t="s">
        <v>39</v>
      </c>
      <c r="O166" s="60"/>
      <c r="P166" s="170" t="n">
        <f aca="false">O166*H166</f>
        <v>0</v>
      </c>
      <c r="Q166" s="170" t="n">
        <v>0.0003</v>
      </c>
      <c r="R166" s="170" t="n">
        <f aca="false">Q166*H166</f>
        <v>0.000576</v>
      </c>
      <c r="S166" s="170" t="n">
        <v>0</v>
      </c>
      <c r="T166" s="171" t="n">
        <f aca="false">S166*H166</f>
        <v>0</v>
      </c>
      <c r="U166" s="22"/>
      <c r="V166" s="22"/>
      <c r="W166" s="22"/>
      <c r="X166" s="22"/>
      <c r="Y166" s="22"/>
      <c r="Z166" s="22"/>
      <c r="AA166" s="22"/>
      <c r="AB166" s="22"/>
      <c r="AC166" s="22"/>
      <c r="AD166" s="22"/>
      <c r="AE166" s="22"/>
      <c r="AR166" s="172" t="s">
        <v>183</v>
      </c>
      <c r="AT166" s="172" t="s">
        <v>122</v>
      </c>
      <c r="AU166" s="172" t="s">
        <v>81</v>
      </c>
      <c r="AY166" s="3" t="s">
        <v>119</v>
      </c>
      <c r="BE166" s="173" t="n">
        <f aca="false">IF(N166="základní",J166,0)</f>
        <v>0</v>
      </c>
      <c r="BF166" s="173" t="n">
        <f aca="false">IF(N166="snížená",J166,0)</f>
        <v>0</v>
      </c>
      <c r="BG166" s="173" t="n">
        <f aca="false">IF(N166="zákl. přenesená",J166,0)</f>
        <v>0</v>
      </c>
      <c r="BH166" s="173" t="n">
        <f aca="false">IF(N166="sníž. přenesená",J166,0)</f>
        <v>0</v>
      </c>
      <c r="BI166" s="173" t="n">
        <f aca="false">IF(N166="nulová",J166,0)</f>
        <v>0</v>
      </c>
      <c r="BJ166" s="3" t="s">
        <v>79</v>
      </c>
      <c r="BK166" s="173" t="n">
        <f aca="false">ROUND(I166*H166,2)</f>
        <v>0</v>
      </c>
      <c r="BL166" s="3" t="s">
        <v>183</v>
      </c>
      <c r="BM166" s="172" t="s">
        <v>232</v>
      </c>
    </row>
    <row r="167" s="174" customFormat="true" ht="12.8" hidden="false" customHeight="false" outlineLevel="0" collapsed="false">
      <c r="B167" s="175"/>
      <c r="D167" s="176" t="s">
        <v>134</v>
      </c>
      <c r="E167" s="177"/>
      <c r="F167" s="178" t="s">
        <v>233</v>
      </c>
      <c r="H167" s="179" t="n">
        <v>1.92</v>
      </c>
      <c r="I167" s="180"/>
      <c r="L167" s="175"/>
      <c r="M167" s="181"/>
      <c r="N167" s="182"/>
      <c r="O167" s="182"/>
      <c r="P167" s="182"/>
      <c r="Q167" s="182"/>
      <c r="R167" s="182"/>
      <c r="S167" s="182"/>
      <c r="T167" s="183"/>
      <c r="AT167" s="177" t="s">
        <v>134</v>
      </c>
      <c r="AU167" s="177" t="s">
        <v>81</v>
      </c>
      <c r="AV167" s="174" t="s">
        <v>81</v>
      </c>
      <c r="AW167" s="174" t="s">
        <v>31</v>
      </c>
      <c r="AX167" s="174" t="s">
        <v>79</v>
      </c>
      <c r="AY167" s="177" t="s">
        <v>119</v>
      </c>
    </row>
    <row r="168" s="27" customFormat="true" ht="24.15" hidden="false" customHeight="true" outlineLevel="0" collapsed="false">
      <c r="A168" s="22"/>
      <c r="B168" s="160"/>
      <c r="C168" s="161" t="s">
        <v>234</v>
      </c>
      <c r="D168" s="161" t="s">
        <v>122</v>
      </c>
      <c r="E168" s="162" t="s">
        <v>235</v>
      </c>
      <c r="F168" s="163" t="s">
        <v>236</v>
      </c>
      <c r="G168" s="164" t="s">
        <v>125</v>
      </c>
      <c r="H168" s="165" t="n">
        <v>1.92</v>
      </c>
      <c r="I168" s="166"/>
      <c r="J168" s="167" t="n">
        <f aca="false">ROUND(I168*H168,2)</f>
        <v>0</v>
      </c>
      <c r="K168" s="163" t="s">
        <v>132</v>
      </c>
      <c r="L168" s="23"/>
      <c r="M168" s="168"/>
      <c r="N168" s="169" t="s">
        <v>39</v>
      </c>
      <c r="O168" s="60"/>
      <c r="P168" s="170" t="n">
        <f aca="false">O168*H168</f>
        <v>0</v>
      </c>
      <c r="Q168" s="170" t="n">
        <v>0.00758</v>
      </c>
      <c r="R168" s="170" t="n">
        <f aca="false">Q168*H168</f>
        <v>0.0145536</v>
      </c>
      <c r="S168" s="170" t="n">
        <v>0</v>
      </c>
      <c r="T168" s="171" t="n">
        <f aca="false">S168*H168</f>
        <v>0</v>
      </c>
      <c r="U168" s="22"/>
      <c r="V168" s="22"/>
      <c r="W168" s="22"/>
      <c r="X168" s="22"/>
      <c r="Y168" s="22"/>
      <c r="Z168" s="22"/>
      <c r="AA168" s="22"/>
      <c r="AB168" s="22"/>
      <c r="AC168" s="22"/>
      <c r="AD168" s="22"/>
      <c r="AE168" s="22"/>
      <c r="AR168" s="172" t="s">
        <v>183</v>
      </c>
      <c r="AT168" s="172" t="s">
        <v>122</v>
      </c>
      <c r="AU168" s="172" t="s">
        <v>81</v>
      </c>
      <c r="AY168" s="3" t="s">
        <v>119</v>
      </c>
      <c r="BE168" s="173" t="n">
        <f aca="false">IF(N168="základní",J168,0)</f>
        <v>0</v>
      </c>
      <c r="BF168" s="173" t="n">
        <f aca="false">IF(N168="snížená",J168,0)</f>
        <v>0</v>
      </c>
      <c r="BG168" s="173" t="n">
        <f aca="false">IF(N168="zákl. přenesená",J168,0)</f>
        <v>0</v>
      </c>
      <c r="BH168" s="173" t="n">
        <f aca="false">IF(N168="sníž. přenesená",J168,0)</f>
        <v>0</v>
      </c>
      <c r="BI168" s="173" t="n">
        <f aca="false">IF(N168="nulová",J168,0)</f>
        <v>0</v>
      </c>
      <c r="BJ168" s="3" t="s">
        <v>79</v>
      </c>
      <c r="BK168" s="173" t="n">
        <f aca="false">ROUND(I168*H168,2)</f>
        <v>0</v>
      </c>
      <c r="BL168" s="3" t="s">
        <v>183</v>
      </c>
      <c r="BM168" s="172" t="s">
        <v>237</v>
      </c>
    </row>
    <row r="169" s="27" customFormat="true" ht="24.15" hidden="false" customHeight="true" outlineLevel="0" collapsed="false">
      <c r="A169" s="22"/>
      <c r="B169" s="160"/>
      <c r="C169" s="161" t="s">
        <v>238</v>
      </c>
      <c r="D169" s="161" t="s">
        <v>122</v>
      </c>
      <c r="E169" s="162" t="s">
        <v>239</v>
      </c>
      <c r="F169" s="163" t="s">
        <v>240</v>
      </c>
      <c r="G169" s="164" t="s">
        <v>241</v>
      </c>
      <c r="H169" s="165" t="n">
        <v>4.4</v>
      </c>
      <c r="I169" s="166"/>
      <c r="J169" s="167" t="n">
        <f aca="false">ROUND(I169*H169,2)</f>
        <v>0</v>
      </c>
      <c r="K169" s="163" t="s">
        <v>132</v>
      </c>
      <c r="L169" s="23"/>
      <c r="M169" s="168"/>
      <c r="N169" s="169" t="s">
        <v>39</v>
      </c>
      <c r="O169" s="60"/>
      <c r="P169" s="170" t="n">
        <f aca="false">O169*H169</f>
        <v>0</v>
      </c>
      <c r="Q169" s="170" t="n">
        <v>0.0002</v>
      </c>
      <c r="R169" s="170" t="n">
        <f aca="false">Q169*H169</f>
        <v>0.00088</v>
      </c>
      <c r="S169" s="170" t="n">
        <v>0</v>
      </c>
      <c r="T169" s="171" t="n">
        <f aca="false">S169*H169</f>
        <v>0</v>
      </c>
      <c r="U169" s="22"/>
      <c r="V169" s="22"/>
      <c r="W169" s="22"/>
      <c r="X169" s="22"/>
      <c r="Y169" s="22"/>
      <c r="Z169" s="22"/>
      <c r="AA169" s="22"/>
      <c r="AB169" s="22"/>
      <c r="AC169" s="22"/>
      <c r="AD169" s="22"/>
      <c r="AE169" s="22"/>
      <c r="AR169" s="172" t="s">
        <v>183</v>
      </c>
      <c r="AT169" s="172" t="s">
        <v>122</v>
      </c>
      <c r="AU169" s="172" t="s">
        <v>81</v>
      </c>
      <c r="AY169" s="3" t="s">
        <v>119</v>
      </c>
      <c r="BE169" s="173" t="n">
        <f aca="false">IF(N169="základní",J169,0)</f>
        <v>0</v>
      </c>
      <c r="BF169" s="173" t="n">
        <f aca="false">IF(N169="snížená",J169,0)</f>
        <v>0</v>
      </c>
      <c r="BG169" s="173" t="n">
        <f aca="false">IF(N169="zákl. přenesená",J169,0)</f>
        <v>0</v>
      </c>
      <c r="BH169" s="173" t="n">
        <f aca="false">IF(N169="sníž. přenesená",J169,0)</f>
        <v>0</v>
      </c>
      <c r="BI169" s="173" t="n">
        <f aca="false">IF(N169="nulová",J169,0)</f>
        <v>0</v>
      </c>
      <c r="BJ169" s="3" t="s">
        <v>79</v>
      </c>
      <c r="BK169" s="173" t="n">
        <f aca="false">ROUND(I169*H169,2)</f>
        <v>0</v>
      </c>
      <c r="BL169" s="3" t="s">
        <v>183</v>
      </c>
      <c r="BM169" s="172" t="s">
        <v>242</v>
      </c>
    </row>
    <row r="170" s="174" customFormat="true" ht="12.8" hidden="false" customHeight="false" outlineLevel="0" collapsed="false">
      <c r="B170" s="175"/>
      <c r="D170" s="176" t="s">
        <v>134</v>
      </c>
      <c r="E170" s="177"/>
      <c r="F170" s="178" t="s">
        <v>243</v>
      </c>
      <c r="H170" s="179" t="n">
        <v>4.4</v>
      </c>
      <c r="I170" s="180"/>
      <c r="L170" s="175"/>
      <c r="M170" s="181"/>
      <c r="N170" s="182"/>
      <c r="O170" s="182"/>
      <c r="P170" s="182"/>
      <c r="Q170" s="182"/>
      <c r="R170" s="182"/>
      <c r="S170" s="182"/>
      <c r="T170" s="183"/>
      <c r="AT170" s="177" t="s">
        <v>134</v>
      </c>
      <c r="AU170" s="177" t="s">
        <v>81</v>
      </c>
      <c r="AV170" s="174" t="s">
        <v>81</v>
      </c>
      <c r="AW170" s="174" t="s">
        <v>31</v>
      </c>
      <c r="AX170" s="174" t="s">
        <v>79</v>
      </c>
      <c r="AY170" s="177" t="s">
        <v>119</v>
      </c>
    </row>
    <row r="171" s="27" customFormat="true" ht="24.15" hidden="false" customHeight="true" outlineLevel="0" collapsed="false">
      <c r="A171" s="22"/>
      <c r="B171" s="160"/>
      <c r="C171" s="184" t="s">
        <v>244</v>
      </c>
      <c r="D171" s="184" t="s">
        <v>186</v>
      </c>
      <c r="E171" s="185" t="s">
        <v>245</v>
      </c>
      <c r="F171" s="186" t="s">
        <v>246</v>
      </c>
      <c r="G171" s="187" t="s">
        <v>241</v>
      </c>
      <c r="H171" s="188" t="n">
        <v>4.84</v>
      </c>
      <c r="I171" s="189"/>
      <c r="J171" s="190" t="n">
        <f aca="false">ROUND(I171*H171,2)</f>
        <v>0</v>
      </c>
      <c r="K171" s="186" t="s">
        <v>132</v>
      </c>
      <c r="L171" s="191"/>
      <c r="M171" s="192"/>
      <c r="N171" s="193" t="s">
        <v>39</v>
      </c>
      <c r="O171" s="60"/>
      <c r="P171" s="170" t="n">
        <f aca="false">O171*H171</f>
        <v>0</v>
      </c>
      <c r="Q171" s="170" t="n">
        <v>0.00021</v>
      </c>
      <c r="R171" s="170" t="n">
        <f aca="false">Q171*H171</f>
        <v>0.0010164</v>
      </c>
      <c r="S171" s="170" t="n">
        <v>0</v>
      </c>
      <c r="T171" s="171" t="n">
        <f aca="false">S171*H171</f>
        <v>0</v>
      </c>
      <c r="U171" s="22"/>
      <c r="V171" s="22"/>
      <c r="W171" s="22"/>
      <c r="X171" s="22"/>
      <c r="Y171" s="22"/>
      <c r="Z171" s="22"/>
      <c r="AA171" s="22"/>
      <c r="AB171" s="22"/>
      <c r="AC171" s="22"/>
      <c r="AD171" s="22"/>
      <c r="AE171" s="22"/>
      <c r="AR171" s="172" t="s">
        <v>189</v>
      </c>
      <c r="AT171" s="172" t="s">
        <v>186</v>
      </c>
      <c r="AU171" s="172" t="s">
        <v>81</v>
      </c>
      <c r="AY171" s="3" t="s">
        <v>119</v>
      </c>
      <c r="BE171" s="173" t="n">
        <f aca="false">IF(N171="základní",J171,0)</f>
        <v>0</v>
      </c>
      <c r="BF171" s="173" t="n">
        <f aca="false">IF(N171="snížená",J171,0)</f>
        <v>0</v>
      </c>
      <c r="BG171" s="173" t="n">
        <f aca="false">IF(N171="zákl. přenesená",J171,0)</f>
        <v>0</v>
      </c>
      <c r="BH171" s="173" t="n">
        <f aca="false">IF(N171="sníž. přenesená",J171,0)</f>
        <v>0</v>
      </c>
      <c r="BI171" s="173" t="n">
        <f aca="false">IF(N171="nulová",J171,0)</f>
        <v>0</v>
      </c>
      <c r="BJ171" s="3" t="s">
        <v>79</v>
      </c>
      <c r="BK171" s="173" t="n">
        <f aca="false">ROUND(I171*H171,2)</f>
        <v>0</v>
      </c>
      <c r="BL171" s="3" t="s">
        <v>183</v>
      </c>
      <c r="BM171" s="172" t="s">
        <v>247</v>
      </c>
    </row>
    <row r="172" s="174" customFormat="true" ht="12.8" hidden="false" customHeight="false" outlineLevel="0" collapsed="false">
      <c r="B172" s="175"/>
      <c r="D172" s="176" t="s">
        <v>134</v>
      </c>
      <c r="F172" s="178" t="s">
        <v>248</v>
      </c>
      <c r="H172" s="179" t="n">
        <v>4.84</v>
      </c>
      <c r="I172" s="180"/>
      <c r="L172" s="175"/>
      <c r="M172" s="181"/>
      <c r="N172" s="182"/>
      <c r="O172" s="182"/>
      <c r="P172" s="182"/>
      <c r="Q172" s="182"/>
      <c r="R172" s="182"/>
      <c r="S172" s="182"/>
      <c r="T172" s="183"/>
      <c r="AT172" s="177" t="s">
        <v>134</v>
      </c>
      <c r="AU172" s="177" t="s">
        <v>81</v>
      </c>
      <c r="AV172" s="174" t="s">
        <v>81</v>
      </c>
      <c r="AW172" s="174" t="s">
        <v>2</v>
      </c>
      <c r="AX172" s="174" t="s">
        <v>79</v>
      </c>
      <c r="AY172" s="177" t="s">
        <v>119</v>
      </c>
    </row>
    <row r="173" s="27" customFormat="true" ht="24.15" hidden="false" customHeight="true" outlineLevel="0" collapsed="false">
      <c r="A173" s="22"/>
      <c r="B173" s="160"/>
      <c r="C173" s="161" t="s">
        <v>249</v>
      </c>
      <c r="D173" s="161" t="s">
        <v>122</v>
      </c>
      <c r="E173" s="162" t="s">
        <v>250</v>
      </c>
      <c r="F173" s="163" t="s">
        <v>251</v>
      </c>
      <c r="G173" s="164" t="s">
        <v>125</v>
      </c>
      <c r="H173" s="165" t="n">
        <v>1.92</v>
      </c>
      <c r="I173" s="166"/>
      <c r="J173" s="167" t="n">
        <f aca="false">ROUND(I173*H173,2)</f>
        <v>0</v>
      </c>
      <c r="K173" s="163" t="s">
        <v>132</v>
      </c>
      <c r="L173" s="23"/>
      <c r="M173" s="168"/>
      <c r="N173" s="169" t="s">
        <v>39</v>
      </c>
      <c r="O173" s="60"/>
      <c r="P173" s="170" t="n">
        <f aca="false">O173*H173</f>
        <v>0</v>
      </c>
      <c r="Q173" s="170" t="n">
        <v>0.0075</v>
      </c>
      <c r="R173" s="170" t="n">
        <f aca="false">Q173*H173</f>
        <v>0.0144</v>
      </c>
      <c r="S173" s="170" t="n">
        <v>0</v>
      </c>
      <c r="T173" s="171" t="n">
        <f aca="false">S173*H173</f>
        <v>0</v>
      </c>
      <c r="U173" s="22"/>
      <c r="V173" s="22"/>
      <c r="W173" s="22"/>
      <c r="X173" s="22"/>
      <c r="Y173" s="22"/>
      <c r="Z173" s="22"/>
      <c r="AA173" s="22"/>
      <c r="AB173" s="22"/>
      <c r="AC173" s="22"/>
      <c r="AD173" s="22"/>
      <c r="AE173" s="22"/>
      <c r="AR173" s="172" t="s">
        <v>183</v>
      </c>
      <c r="AT173" s="172" t="s">
        <v>122</v>
      </c>
      <c r="AU173" s="172" t="s">
        <v>81</v>
      </c>
      <c r="AY173" s="3" t="s">
        <v>119</v>
      </c>
      <c r="BE173" s="173" t="n">
        <f aca="false">IF(N173="základní",J173,0)</f>
        <v>0</v>
      </c>
      <c r="BF173" s="173" t="n">
        <f aca="false">IF(N173="snížená",J173,0)</f>
        <v>0</v>
      </c>
      <c r="BG173" s="173" t="n">
        <f aca="false">IF(N173="zákl. přenesená",J173,0)</f>
        <v>0</v>
      </c>
      <c r="BH173" s="173" t="n">
        <f aca="false">IF(N173="sníž. přenesená",J173,0)</f>
        <v>0</v>
      </c>
      <c r="BI173" s="173" t="n">
        <f aca="false">IF(N173="nulová",J173,0)</f>
        <v>0</v>
      </c>
      <c r="BJ173" s="3" t="s">
        <v>79</v>
      </c>
      <c r="BK173" s="173" t="n">
        <f aca="false">ROUND(I173*H173,2)</f>
        <v>0</v>
      </c>
      <c r="BL173" s="3" t="s">
        <v>183</v>
      </c>
      <c r="BM173" s="172" t="s">
        <v>252</v>
      </c>
    </row>
    <row r="174" s="27" customFormat="true" ht="24.15" hidden="false" customHeight="true" outlineLevel="0" collapsed="false">
      <c r="A174" s="22"/>
      <c r="B174" s="160"/>
      <c r="C174" s="184" t="s">
        <v>253</v>
      </c>
      <c r="D174" s="184" t="s">
        <v>186</v>
      </c>
      <c r="E174" s="185" t="s">
        <v>254</v>
      </c>
      <c r="F174" s="186" t="s">
        <v>255</v>
      </c>
      <c r="G174" s="187" t="s">
        <v>125</v>
      </c>
      <c r="H174" s="188" t="n">
        <v>2.448</v>
      </c>
      <c r="I174" s="189"/>
      <c r="J174" s="190" t="n">
        <f aca="false">ROUND(I174*H174,2)</f>
        <v>0</v>
      </c>
      <c r="K174" s="186" t="s">
        <v>132</v>
      </c>
      <c r="L174" s="191"/>
      <c r="M174" s="192"/>
      <c r="N174" s="193" t="s">
        <v>39</v>
      </c>
      <c r="O174" s="60"/>
      <c r="P174" s="170" t="n">
        <f aca="false">O174*H174</f>
        <v>0</v>
      </c>
      <c r="Q174" s="170" t="n">
        <v>0.0177</v>
      </c>
      <c r="R174" s="170" t="n">
        <f aca="false">Q174*H174</f>
        <v>0.0433296</v>
      </c>
      <c r="S174" s="170" t="n">
        <v>0</v>
      </c>
      <c r="T174" s="171" t="n">
        <f aca="false">S174*H174</f>
        <v>0</v>
      </c>
      <c r="U174" s="22"/>
      <c r="V174" s="22"/>
      <c r="W174" s="22"/>
      <c r="X174" s="22"/>
      <c r="Y174" s="22"/>
      <c r="Z174" s="22"/>
      <c r="AA174" s="22"/>
      <c r="AB174" s="22"/>
      <c r="AC174" s="22"/>
      <c r="AD174" s="22"/>
      <c r="AE174" s="22"/>
      <c r="AR174" s="172" t="s">
        <v>189</v>
      </c>
      <c r="AT174" s="172" t="s">
        <v>186</v>
      </c>
      <c r="AU174" s="172" t="s">
        <v>81</v>
      </c>
      <c r="AY174" s="3" t="s">
        <v>119</v>
      </c>
      <c r="BE174" s="173" t="n">
        <f aca="false">IF(N174="základní",J174,0)</f>
        <v>0</v>
      </c>
      <c r="BF174" s="173" t="n">
        <f aca="false">IF(N174="snížená",J174,0)</f>
        <v>0</v>
      </c>
      <c r="BG174" s="173" t="n">
        <f aca="false">IF(N174="zákl. přenesená",J174,0)</f>
        <v>0</v>
      </c>
      <c r="BH174" s="173" t="n">
        <f aca="false">IF(N174="sníž. přenesená",J174,0)</f>
        <v>0</v>
      </c>
      <c r="BI174" s="173" t="n">
        <f aca="false">IF(N174="nulová",J174,0)</f>
        <v>0</v>
      </c>
      <c r="BJ174" s="3" t="s">
        <v>79</v>
      </c>
      <c r="BK174" s="173" t="n">
        <f aca="false">ROUND(I174*H174,2)</f>
        <v>0</v>
      </c>
      <c r="BL174" s="3" t="s">
        <v>183</v>
      </c>
      <c r="BM174" s="172" t="s">
        <v>256</v>
      </c>
    </row>
    <row r="175" s="174" customFormat="true" ht="12.8" hidden="false" customHeight="false" outlineLevel="0" collapsed="false">
      <c r="B175" s="175"/>
      <c r="D175" s="176" t="s">
        <v>134</v>
      </c>
      <c r="F175" s="178" t="s">
        <v>257</v>
      </c>
      <c r="H175" s="179" t="n">
        <v>2.448</v>
      </c>
      <c r="I175" s="180"/>
      <c r="L175" s="175"/>
      <c r="M175" s="181"/>
      <c r="N175" s="182"/>
      <c r="O175" s="182"/>
      <c r="P175" s="182"/>
      <c r="Q175" s="182"/>
      <c r="R175" s="182"/>
      <c r="S175" s="182"/>
      <c r="T175" s="183"/>
      <c r="AT175" s="177" t="s">
        <v>134</v>
      </c>
      <c r="AU175" s="177" t="s">
        <v>81</v>
      </c>
      <c r="AV175" s="174" t="s">
        <v>81</v>
      </c>
      <c r="AW175" s="174" t="s">
        <v>2</v>
      </c>
      <c r="AX175" s="174" t="s">
        <v>79</v>
      </c>
      <c r="AY175" s="177" t="s">
        <v>119</v>
      </c>
    </row>
    <row r="176" s="27" customFormat="true" ht="24.15" hidden="false" customHeight="true" outlineLevel="0" collapsed="false">
      <c r="A176" s="22"/>
      <c r="B176" s="160"/>
      <c r="C176" s="161" t="s">
        <v>258</v>
      </c>
      <c r="D176" s="161" t="s">
        <v>122</v>
      </c>
      <c r="E176" s="162" t="s">
        <v>259</v>
      </c>
      <c r="F176" s="163" t="s">
        <v>260</v>
      </c>
      <c r="G176" s="164" t="s">
        <v>125</v>
      </c>
      <c r="H176" s="165" t="n">
        <v>1.92</v>
      </c>
      <c r="I176" s="166"/>
      <c r="J176" s="167" t="n">
        <f aca="false">ROUND(I176*H176,2)</f>
        <v>0</v>
      </c>
      <c r="K176" s="163" t="s">
        <v>132</v>
      </c>
      <c r="L176" s="23"/>
      <c r="M176" s="168"/>
      <c r="N176" s="169" t="s">
        <v>39</v>
      </c>
      <c r="O176" s="60"/>
      <c r="P176" s="170" t="n">
        <f aca="false">O176*H176</f>
        <v>0</v>
      </c>
      <c r="Q176" s="170" t="n">
        <v>0</v>
      </c>
      <c r="R176" s="170" t="n">
        <f aca="false">Q176*H176</f>
        <v>0</v>
      </c>
      <c r="S176" s="170" t="n">
        <v>0</v>
      </c>
      <c r="T176" s="171" t="n">
        <f aca="false">S176*H176</f>
        <v>0</v>
      </c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R176" s="172" t="s">
        <v>183</v>
      </c>
      <c r="AT176" s="172" t="s">
        <v>122</v>
      </c>
      <c r="AU176" s="172" t="s">
        <v>81</v>
      </c>
      <c r="AY176" s="3" t="s">
        <v>119</v>
      </c>
      <c r="BE176" s="173" t="n">
        <f aca="false">IF(N176="základní",J176,0)</f>
        <v>0</v>
      </c>
      <c r="BF176" s="173" t="n">
        <f aca="false">IF(N176="snížená",J176,0)</f>
        <v>0</v>
      </c>
      <c r="BG176" s="173" t="n">
        <f aca="false">IF(N176="zákl. přenesená",J176,0)</f>
        <v>0</v>
      </c>
      <c r="BH176" s="173" t="n">
        <f aca="false">IF(N176="sníž. přenesená",J176,0)</f>
        <v>0</v>
      </c>
      <c r="BI176" s="173" t="n">
        <f aca="false">IF(N176="nulová",J176,0)</f>
        <v>0</v>
      </c>
      <c r="BJ176" s="3" t="s">
        <v>79</v>
      </c>
      <c r="BK176" s="173" t="n">
        <f aca="false">ROUND(I176*H176,2)</f>
        <v>0</v>
      </c>
      <c r="BL176" s="3" t="s">
        <v>183</v>
      </c>
      <c r="BM176" s="172" t="s">
        <v>261</v>
      </c>
    </row>
    <row r="177" s="27" customFormat="true" ht="37.8" hidden="false" customHeight="true" outlineLevel="0" collapsed="false">
      <c r="A177" s="22"/>
      <c r="B177" s="160"/>
      <c r="C177" s="161" t="s">
        <v>262</v>
      </c>
      <c r="D177" s="161" t="s">
        <v>122</v>
      </c>
      <c r="E177" s="162" t="s">
        <v>263</v>
      </c>
      <c r="F177" s="163" t="s">
        <v>264</v>
      </c>
      <c r="G177" s="164" t="s">
        <v>125</v>
      </c>
      <c r="H177" s="165" t="n">
        <v>1.92</v>
      </c>
      <c r="I177" s="166"/>
      <c r="J177" s="167" t="n">
        <f aca="false">ROUND(I177*H177,2)</f>
        <v>0</v>
      </c>
      <c r="K177" s="163" t="s">
        <v>132</v>
      </c>
      <c r="L177" s="23"/>
      <c r="M177" s="168"/>
      <c r="N177" s="169" t="s">
        <v>39</v>
      </c>
      <c r="O177" s="60"/>
      <c r="P177" s="170" t="n">
        <f aca="false">O177*H177</f>
        <v>0</v>
      </c>
      <c r="Q177" s="170" t="n">
        <v>0</v>
      </c>
      <c r="R177" s="170" t="n">
        <f aca="false">Q177*H177</f>
        <v>0</v>
      </c>
      <c r="S177" s="170" t="n">
        <v>0</v>
      </c>
      <c r="T177" s="171" t="n">
        <f aca="false">S177*H177</f>
        <v>0</v>
      </c>
      <c r="U177" s="22"/>
      <c r="V177" s="22"/>
      <c r="W177" s="22"/>
      <c r="X177" s="22"/>
      <c r="Y177" s="22"/>
      <c r="Z177" s="22"/>
      <c r="AA177" s="22"/>
      <c r="AB177" s="22"/>
      <c r="AC177" s="22"/>
      <c r="AD177" s="22"/>
      <c r="AE177" s="22"/>
      <c r="AR177" s="172" t="s">
        <v>183</v>
      </c>
      <c r="AT177" s="172" t="s">
        <v>122</v>
      </c>
      <c r="AU177" s="172" t="s">
        <v>81</v>
      </c>
      <c r="AY177" s="3" t="s">
        <v>119</v>
      </c>
      <c r="BE177" s="173" t="n">
        <f aca="false">IF(N177="základní",J177,0)</f>
        <v>0</v>
      </c>
      <c r="BF177" s="173" t="n">
        <f aca="false">IF(N177="snížená",J177,0)</f>
        <v>0</v>
      </c>
      <c r="BG177" s="173" t="n">
        <f aca="false">IF(N177="zákl. přenesená",J177,0)</f>
        <v>0</v>
      </c>
      <c r="BH177" s="173" t="n">
        <f aca="false">IF(N177="sníž. přenesená",J177,0)</f>
        <v>0</v>
      </c>
      <c r="BI177" s="173" t="n">
        <f aca="false">IF(N177="nulová",J177,0)</f>
        <v>0</v>
      </c>
      <c r="BJ177" s="3" t="s">
        <v>79</v>
      </c>
      <c r="BK177" s="173" t="n">
        <f aca="false">ROUND(I177*H177,2)</f>
        <v>0</v>
      </c>
      <c r="BL177" s="3" t="s">
        <v>183</v>
      </c>
      <c r="BM177" s="172" t="s">
        <v>265</v>
      </c>
    </row>
    <row r="178" s="27" customFormat="true" ht="16.5" hidden="false" customHeight="true" outlineLevel="0" collapsed="false">
      <c r="A178" s="22"/>
      <c r="B178" s="160"/>
      <c r="C178" s="161" t="s">
        <v>266</v>
      </c>
      <c r="D178" s="161" t="s">
        <v>122</v>
      </c>
      <c r="E178" s="162" t="s">
        <v>267</v>
      </c>
      <c r="F178" s="163" t="s">
        <v>268</v>
      </c>
      <c r="G178" s="164" t="s">
        <v>241</v>
      </c>
      <c r="H178" s="165" t="n">
        <v>1.2</v>
      </c>
      <c r="I178" s="166"/>
      <c r="J178" s="167" t="n">
        <f aca="false">ROUND(I178*H178,2)</f>
        <v>0</v>
      </c>
      <c r="K178" s="163" t="s">
        <v>132</v>
      </c>
      <c r="L178" s="23"/>
      <c r="M178" s="168"/>
      <c r="N178" s="169" t="s">
        <v>39</v>
      </c>
      <c r="O178" s="60"/>
      <c r="P178" s="170" t="n">
        <f aca="false">O178*H178</f>
        <v>0</v>
      </c>
      <c r="Q178" s="170" t="n">
        <v>3E-005</v>
      </c>
      <c r="R178" s="170" t="n">
        <f aca="false">Q178*H178</f>
        <v>3.6E-005</v>
      </c>
      <c r="S178" s="170" t="n">
        <v>0</v>
      </c>
      <c r="T178" s="171" t="n">
        <f aca="false">S178*H178</f>
        <v>0</v>
      </c>
      <c r="U178" s="22"/>
      <c r="V178" s="22"/>
      <c r="W178" s="22"/>
      <c r="X178" s="22"/>
      <c r="Y178" s="22"/>
      <c r="Z178" s="22"/>
      <c r="AA178" s="22"/>
      <c r="AB178" s="22"/>
      <c r="AC178" s="22"/>
      <c r="AD178" s="22"/>
      <c r="AE178" s="22"/>
      <c r="AR178" s="172" t="s">
        <v>183</v>
      </c>
      <c r="AT178" s="172" t="s">
        <v>122</v>
      </c>
      <c r="AU178" s="172" t="s">
        <v>81</v>
      </c>
      <c r="AY178" s="3" t="s">
        <v>119</v>
      </c>
      <c r="BE178" s="173" t="n">
        <f aca="false">IF(N178="základní",J178,0)</f>
        <v>0</v>
      </c>
      <c r="BF178" s="173" t="n">
        <f aca="false">IF(N178="snížená",J178,0)</f>
        <v>0</v>
      </c>
      <c r="BG178" s="173" t="n">
        <f aca="false">IF(N178="zákl. přenesená",J178,0)</f>
        <v>0</v>
      </c>
      <c r="BH178" s="173" t="n">
        <f aca="false">IF(N178="sníž. přenesená",J178,0)</f>
        <v>0</v>
      </c>
      <c r="BI178" s="173" t="n">
        <f aca="false">IF(N178="nulová",J178,0)</f>
        <v>0</v>
      </c>
      <c r="BJ178" s="3" t="s">
        <v>79</v>
      </c>
      <c r="BK178" s="173" t="n">
        <f aca="false">ROUND(I178*H178,2)</f>
        <v>0</v>
      </c>
      <c r="BL178" s="3" t="s">
        <v>183</v>
      </c>
      <c r="BM178" s="172" t="s">
        <v>269</v>
      </c>
    </row>
    <row r="179" s="174" customFormat="true" ht="12.8" hidden="false" customHeight="false" outlineLevel="0" collapsed="false">
      <c r="B179" s="175"/>
      <c r="D179" s="176" t="s">
        <v>134</v>
      </c>
      <c r="E179" s="177"/>
      <c r="F179" s="178" t="s">
        <v>270</v>
      </c>
      <c r="H179" s="179" t="n">
        <v>1.2</v>
      </c>
      <c r="I179" s="180"/>
      <c r="L179" s="175"/>
      <c r="M179" s="181"/>
      <c r="N179" s="182"/>
      <c r="O179" s="182"/>
      <c r="P179" s="182"/>
      <c r="Q179" s="182"/>
      <c r="R179" s="182"/>
      <c r="S179" s="182"/>
      <c r="T179" s="183"/>
      <c r="AT179" s="177" t="s">
        <v>134</v>
      </c>
      <c r="AU179" s="177" t="s">
        <v>81</v>
      </c>
      <c r="AV179" s="174" t="s">
        <v>81</v>
      </c>
      <c r="AW179" s="174" t="s">
        <v>31</v>
      </c>
      <c r="AX179" s="174" t="s">
        <v>79</v>
      </c>
      <c r="AY179" s="177" t="s">
        <v>119</v>
      </c>
    </row>
    <row r="180" s="27" customFormat="true" ht="24.15" hidden="false" customHeight="true" outlineLevel="0" collapsed="false">
      <c r="A180" s="22"/>
      <c r="B180" s="160"/>
      <c r="C180" s="161" t="s">
        <v>271</v>
      </c>
      <c r="D180" s="161" t="s">
        <v>122</v>
      </c>
      <c r="E180" s="162" t="s">
        <v>272</v>
      </c>
      <c r="F180" s="163" t="s">
        <v>273</v>
      </c>
      <c r="G180" s="164" t="s">
        <v>207</v>
      </c>
      <c r="H180" s="194"/>
      <c r="I180" s="166"/>
      <c r="J180" s="167" t="n">
        <f aca="false">ROUND(I180*H180,2)</f>
        <v>0</v>
      </c>
      <c r="K180" s="163" t="s">
        <v>132</v>
      </c>
      <c r="L180" s="23"/>
      <c r="M180" s="168"/>
      <c r="N180" s="169" t="s">
        <v>39</v>
      </c>
      <c r="O180" s="60"/>
      <c r="P180" s="170" t="n">
        <f aca="false">O180*H180</f>
        <v>0</v>
      </c>
      <c r="Q180" s="170" t="n">
        <v>0</v>
      </c>
      <c r="R180" s="170" t="n">
        <f aca="false">Q180*H180</f>
        <v>0</v>
      </c>
      <c r="S180" s="170" t="n">
        <v>0</v>
      </c>
      <c r="T180" s="171" t="n">
        <f aca="false">S180*H180</f>
        <v>0</v>
      </c>
      <c r="U180" s="22"/>
      <c r="V180" s="22"/>
      <c r="W180" s="22"/>
      <c r="X180" s="22"/>
      <c r="Y180" s="22"/>
      <c r="Z180" s="22"/>
      <c r="AA180" s="22"/>
      <c r="AB180" s="22"/>
      <c r="AC180" s="22"/>
      <c r="AD180" s="22"/>
      <c r="AE180" s="22"/>
      <c r="AR180" s="172" t="s">
        <v>183</v>
      </c>
      <c r="AT180" s="172" t="s">
        <v>122</v>
      </c>
      <c r="AU180" s="172" t="s">
        <v>81</v>
      </c>
      <c r="AY180" s="3" t="s">
        <v>119</v>
      </c>
      <c r="BE180" s="173" t="n">
        <f aca="false">IF(N180="základní",J180,0)</f>
        <v>0</v>
      </c>
      <c r="BF180" s="173" t="n">
        <f aca="false">IF(N180="snížená",J180,0)</f>
        <v>0</v>
      </c>
      <c r="BG180" s="173" t="n">
        <f aca="false">IF(N180="zákl. přenesená",J180,0)</f>
        <v>0</v>
      </c>
      <c r="BH180" s="173" t="n">
        <f aca="false">IF(N180="sníž. přenesená",J180,0)</f>
        <v>0</v>
      </c>
      <c r="BI180" s="173" t="n">
        <f aca="false">IF(N180="nulová",J180,0)</f>
        <v>0</v>
      </c>
      <c r="BJ180" s="3" t="s">
        <v>79</v>
      </c>
      <c r="BK180" s="173" t="n">
        <f aca="false">ROUND(I180*H180,2)</f>
        <v>0</v>
      </c>
      <c r="BL180" s="3" t="s">
        <v>183</v>
      </c>
      <c r="BM180" s="172" t="s">
        <v>274</v>
      </c>
    </row>
    <row r="181" s="146" customFormat="true" ht="22.8" hidden="false" customHeight="true" outlineLevel="0" collapsed="false">
      <c r="B181" s="147"/>
      <c r="D181" s="148" t="s">
        <v>73</v>
      </c>
      <c r="E181" s="158" t="s">
        <v>275</v>
      </c>
      <c r="F181" s="158" t="s">
        <v>276</v>
      </c>
      <c r="I181" s="150"/>
      <c r="J181" s="159" t="n">
        <f aca="false">BK181</f>
        <v>0</v>
      </c>
      <c r="L181" s="147"/>
      <c r="M181" s="152"/>
      <c r="N181" s="153"/>
      <c r="O181" s="153"/>
      <c r="P181" s="154" t="n">
        <f aca="false">SUM(P182:P190)</f>
        <v>0</v>
      </c>
      <c r="Q181" s="153"/>
      <c r="R181" s="154" t="n">
        <f aca="false">SUM(R182:R190)</f>
        <v>0.0225169</v>
      </c>
      <c r="S181" s="153"/>
      <c r="T181" s="155" t="n">
        <f aca="false">SUM(T182:T190)</f>
        <v>0.08465</v>
      </c>
      <c r="AR181" s="148" t="s">
        <v>81</v>
      </c>
      <c r="AT181" s="156" t="s">
        <v>73</v>
      </c>
      <c r="AU181" s="156" t="s">
        <v>79</v>
      </c>
      <c r="AY181" s="148" t="s">
        <v>119</v>
      </c>
      <c r="BK181" s="157" t="n">
        <f aca="false">SUM(BK182:BK190)</f>
        <v>0</v>
      </c>
    </row>
    <row r="182" s="27" customFormat="true" ht="24.15" hidden="false" customHeight="true" outlineLevel="0" collapsed="false">
      <c r="A182" s="22"/>
      <c r="B182" s="160"/>
      <c r="C182" s="161" t="s">
        <v>189</v>
      </c>
      <c r="D182" s="161" t="s">
        <v>122</v>
      </c>
      <c r="E182" s="162" t="s">
        <v>277</v>
      </c>
      <c r="F182" s="163" t="s">
        <v>278</v>
      </c>
      <c r="G182" s="164" t="s">
        <v>241</v>
      </c>
      <c r="H182" s="165" t="n">
        <v>84.65</v>
      </c>
      <c r="I182" s="166"/>
      <c r="J182" s="167" t="n">
        <f aca="false">ROUND(I182*H182,2)</f>
        <v>0</v>
      </c>
      <c r="K182" s="163" t="s">
        <v>132</v>
      </c>
      <c r="L182" s="23"/>
      <c r="M182" s="168"/>
      <c r="N182" s="169" t="s">
        <v>39</v>
      </c>
      <c r="O182" s="60"/>
      <c r="P182" s="170" t="n">
        <f aca="false">O182*H182</f>
        <v>0</v>
      </c>
      <c r="Q182" s="170" t="n">
        <v>0</v>
      </c>
      <c r="R182" s="170" t="n">
        <f aca="false">Q182*H182</f>
        <v>0</v>
      </c>
      <c r="S182" s="170" t="n">
        <v>0.001</v>
      </c>
      <c r="T182" s="171" t="n">
        <f aca="false">S182*H182</f>
        <v>0.08465</v>
      </c>
      <c r="U182" s="22"/>
      <c r="V182" s="22"/>
      <c r="W182" s="22"/>
      <c r="X182" s="22"/>
      <c r="Y182" s="22"/>
      <c r="Z182" s="22"/>
      <c r="AA182" s="22"/>
      <c r="AB182" s="22"/>
      <c r="AC182" s="22"/>
      <c r="AD182" s="22"/>
      <c r="AE182" s="22"/>
      <c r="AR182" s="172" t="s">
        <v>183</v>
      </c>
      <c r="AT182" s="172" t="s">
        <v>122</v>
      </c>
      <c r="AU182" s="172" t="s">
        <v>81</v>
      </c>
      <c r="AY182" s="3" t="s">
        <v>119</v>
      </c>
      <c r="BE182" s="173" t="n">
        <f aca="false">IF(N182="základní",J182,0)</f>
        <v>0</v>
      </c>
      <c r="BF182" s="173" t="n">
        <f aca="false">IF(N182="snížená",J182,0)</f>
        <v>0</v>
      </c>
      <c r="BG182" s="173" t="n">
        <f aca="false">IF(N182="zákl. přenesená",J182,0)</f>
        <v>0</v>
      </c>
      <c r="BH182" s="173" t="n">
        <f aca="false">IF(N182="sníž. přenesená",J182,0)</f>
        <v>0</v>
      </c>
      <c r="BI182" s="173" t="n">
        <f aca="false">IF(N182="nulová",J182,0)</f>
        <v>0</v>
      </c>
      <c r="BJ182" s="3" t="s">
        <v>79</v>
      </c>
      <c r="BK182" s="173" t="n">
        <f aca="false">ROUND(I182*H182,2)</f>
        <v>0</v>
      </c>
      <c r="BL182" s="3" t="s">
        <v>183</v>
      </c>
      <c r="BM182" s="172" t="s">
        <v>279</v>
      </c>
    </row>
    <row r="183" s="174" customFormat="true" ht="19.25" hidden="false" customHeight="false" outlineLevel="0" collapsed="false">
      <c r="B183" s="175"/>
      <c r="D183" s="176" t="s">
        <v>134</v>
      </c>
      <c r="E183" s="177"/>
      <c r="F183" s="178" t="s">
        <v>280</v>
      </c>
      <c r="H183" s="179" t="n">
        <v>51.6</v>
      </c>
      <c r="I183" s="180"/>
      <c r="L183" s="175"/>
      <c r="M183" s="181"/>
      <c r="N183" s="182"/>
      <c r="O183" s="182"/>
      <c r="P183" s="182"/>
      <c r="Q183" s="182"/>
      <c r="R183" s="182"/>
      <c r="S183" s="182"/>
      <c r="T183" s="183"/>
      <c r="AT183" s="177" t="s">
        <v>134</v>
      </c>
      <c r="AU183" s="177" t="s">
        <v>81</v>
      </c>
      <c r="AV183" s="174" t="s">
        <v>81</v>
      </c>
      <c r="AW183" s="174" t="s">
        <v>31</v>
      </c>
      <c r="AX183" s="174" t="s">
        <v>74</v>
      </c>
      <c r="AY183" s="177" t="s">
        <v>119</v>
      </c>
    </row>
    <row r="184" s="174" customFormat="true" ht="12.8" hidden="false" customHeight="false" outlineLevel="0" collapsed="false">
      <c r="B184" s="175"/>
      <c r="D184" s="176" t="s">
        <v>134</v>
      </c>
      <c r="E184" s="177"/>
      <c r="F184" s="178" t="s">
        <v>281</v>
      </c>
      <c r="H184" s="179" t="n">
        <v>33.05</v>
      </c>
      <c r="I184" s="180"/>
      <c r="L184" s="175"/>
      <c r="M184" s="181"/>
      <c r="N184" s="182"/>
      <c r="O184" s="182"/>
      <c r="P184" s="182"/>
      <c r="Q184" s="182"/>
      <c r="R184" s="182"/>
      <c r="S184" s="182"/>
      <c r="T184" s="183"/>
      <c r="AT184" s="177" t="s">
        <v>134</v>
      </c>
      <c r="AU184" s="177" t="s">
        <v>81</v>
      </c>
      <c r="AV184" s="174" t="s">
        <v>81</v>
      </c>
      <c r="AW184" s="174" t="s">
        <v>31</v>
      </c>
      <c r="AX184" s="174" t="s">
        <v>74</v>
      </c>
      <c r="AY184" s="177" t="s">
        <v>119</v>
      </c>
    </row>
    <row r="185" s="195" customFormat="true" ht="12.8" hidden="false" customHeight="false" outlineLevel="0" collapsed="false">
      <c r="B185" s="196"/>
      <c r="D185" s="176" t="s">
        <v>134</v>
      </c>
      <c r="E185" s="197"/>
      <c r="F185" s="198" t="s">
        <v>282</v>
      </c>
      <c r="H185" s="199" t="n">
        <v>84.65</v>
      </c>
      <c r="I185" s="200"/>
      <c r="L185" s="196"/>
      <c r="M185" s="201"/>
      <c r="N185" s="202"/>
      <c r="O185" s="202"/>
      <c r="P185" s="202"/>
      <c r="Q185" s="202"/>
      <c r="R185" s="202"/>
      <c r="S185" s="202"/>
      <c r="T185" s="203"/>
      <c r="AT185" s="197" t="s">
        <v>134</v>
      </c>
      <c r="AU185" s="197" t="s">
        <v>81</v>
      </c>
      <c r="AV185" s="195" t="s">
        <v>126</v>
      </c>
      <c r="AW185" s="195" t="s">
        <v>31</v>
      </c>
      <c r="AX185" s="195" t="s">
        <v>79</v>
      </c>
      <c r="AY185" s="197" t="s">
        <v>119</v>
      </c>
    </row>
    <row r="186" s="27" customFormat="true" ht="24.15" hidden="false" customHeight="true" outlineLevel="0" collapsed="false">
      <c r="A186" s="22"/>
      <c r="B186" s="160"/>
      <c r="C186" s="161" t="s">
        <v>283</v>
      </c>
      <c r="D186" s="161" t="s">
        <v>122</v>
      </c>
      <c r="E186" s="162" t="s">
        <v>284</v>
      </c>
      <c r="F186" s="163" t="s">
        <v>285</v>
      </c>
      <c r="G186" s="164" t="s">
        <v>241</v>
      </c>
      <c r="H186" s="165" t="n">
        <v>84.65</v>
      </c>
      <c r="I186" s="166"/>
      <c r="J186" s="167" t="n">
        <f aca="false">ROUND(I186*H186,2)</f>
        <v>0</v>
      </c>
      <c r="K186" s="163" t="s">
        <v>132</v>
      </c>
      <c r="L186" s="23"/>
      <c r="M186" s="168"/>
      <c r="N186" s="169" t="s">
        <v>39</v>
      </c>
      <c r="O186" s="60"/>
      <c r="P186" s="170" t="n">
        <f aca="false">O186*H186</f>
        <v>0</v>
      </c>
      <c r="Q186" s="170" t="n">
        <v>5E-005</v>
      </c>
      <c r="R186" s="170" t="n">
        <f aca="false">Q186*H186</f>
        <v>0.0042325</v>
      </c>
      <c r="S186" s="170" t="n">
        <v>0</v>
      </c>
      <c r="T186" s="171" t="n">
        <f aca="false">S186*H186</f>
        <v>0</v>
      </c>
      <c r="U186" s="22"/>
      <c r="V186" s="22"/>
      <c r="W186" s="22"/>
      <c r="X186" s="22"/>
      <c r="Y186" s="22"/>
      <c r="Z186" s="22"/>
      <c r="AA186" s="22"/>
      <c r="AB186" s="22"/>
      <c r="AC186" s="22"/>
      <c r="AD186" s="22"/>
      <c r="AE186" s="22"/>
      <c r="AR186" s="172" t="s">
        <v>183</v>
      </c>
      <c r="AT186" s="172" t="s">
        <v>122</v>
      </c>
      <c r="AU186" s="172" t="s">
        <v>81</v>
      </c>
      <c r="AY186" s="3" t="s">
        <v>119</v>
      </c>
      <c r="BE186" s="173" t="n">
        <f aca="false">IF(N186="základní",J186,0)</f>
        <v>0</v>
      </c>
      <c r="BF186" s="173" t="n">
        <f aca="false">IF(N186="snížená",J186,0)</f>
        <v>0</v>
      </c>
      <c r="BG186" s="173" t="n">
        <f aca="false">IF(N186="zákl. přenesená",J186,0)</f>
        <v>0</v>
      </c>
      <c r="BH186" s="173" t="n">
        <f aca="false">IF(N186="sníž. přenesená",J186,0)</f>
        <v>0</v>
      </c>
      <c r="BI186" s="173" t="n">
        <f aca="false">IF(N186="nulová",J186,0)</f>
        <v>0</v>
      </c>
      <c r="BJ186" s="3" t="s">
        <v>79</v>
      </c>
      <c r="BK186" s="173" t="n">
        <f aca="false">ROUND(I186*H186,2)</f>
        <v>0</v>
      </c>
      <c r="BL186" s="3" t="s">
        <v>183</v>
      </c>
      <c r="BM186" s="172" t="s">
        <v>286</v>
      </c>
    </row>
    <row r="187" s="27" customFormat="true" ht="16.5" hidden="false" customHeight="true" outlineLevel="0" collapsed="false">
      <c r="A187" s="22"/>
      <c r="B187" s="160"/>
      <c r="C187" s="184" t="s">
        <v>287</v>
      </c>
      <c r="D187" s="184" t="s">
        <v>186</v>
      </c>
      <c r="E187" s="185" t="s">
        <v>288</v>
      </c>
      <c r="F187" s="186" t="s">
        <v>289</v>
      </c>
      <c r="G187" s="187" t="s">
        <v>241</v>
      </c>
      <c r="H187" s="188" t="n">
        <v>91.422</v>
      </c>
      <c r="I187" s="189"/>
      <c r="J187" s="190" t="n">
        <f aca="false">ROUND(I187*H187,2)</f>
        <v>0</v>
      </c>
      <c r="K187" s="186" t="s">
        <v>132</v>
      </c>
      <c r="L187" s="191"/>
      <c r="M187" s="192"/>
      <c r="N187" s="193" t="s">
        <v>39</v>
      </c>
      <c r="O187" s="60"/>
      <c r="P187" s="170" t="n">
        <f aca="false">O187*H187</f>
        <v>0</v>
      </c>
      <c r="Q187" s="170" t="n">
        <v>0.0002</v>
      </c>
      <c r="R187" s="170" t="n">
        <f aca="false">Q187*H187</f>
        <v>0.0182844</v>
      </c>
      <c r="S187" s="170" t="n">
        <v>0</v>
      </c>
      <c r="T187" s="171" t="n">
        <f aca="false">S187*H187</f>
        <v>0</v>
      </c>
      <c r="U187" s="22"/>
      <c r="V187" s="22"/>
      <c r="W187" s="22"/>
      <c r="X187" s="22"/>
      <c r="Y187" s="22"/>
      <c r="Z187" s="22"/>
      <c r="AA187" s="22"/>
      <c r="AB187" s="22"/>
      <c r="AC187" s="22"/>
      <c r="AD187" s="22"/>
      <c r="AE187" s="22"/>
      <c r="AR187" s="172" t="s">
        <v>189</v>
      </c>
      <c r="AT187" s="172" t="s">
        <v>186</v>
      </c>
      <c r="AU187" s="172" t="s">
        <v>81</v>
      </c>
      <c r="AY187" s="3" t="s">
        <v>119</v>
      </c>
      <c r="BE187" s="173" t="n">
        <f aca="false">IF(N187="základní",J187,0)</f>
        <v>0</v>
      </c>
      <c r="BF187" s="173" t="n">
        <f aca="false">IF(N187="snížená",J187,0)</f>
        <v>0</v>
      </c>
      <c r="BG187" s="173" t="n">
        <f aca="false">IF(N187="zákl. přenesená",J187,0)</f>
        <v>0</v>
      </c>
      <c r="BH187" s="173" t="n">
        <f aca="false">IF(N187="sníž. přenesená",J187,0)</f>
        <v>0</v>
      </c>
      <c r="BI187" s="173" t="n">
        <f aca="false">IF(N187="nulová",J187,0)</f>
        <v>0</v>
      </c>
      <c r="BJ187" s="3" t="s">
        <v>79</v>
      </c>
      <c r="BK187" s="173" t="n">
        <f aca="false">ROUND(I187*H187,2)</f>
        <v>0</v>
      </c>
      <c r="BL187" s="3" t="s">
        <v>183</v>
      </c>
      <c r="BM187" s="172" t="s">
        <v>290</v>
      </c>
    </row>
    <row r="188" s="174" customFormat="true" ht="12.8" hidden="false" customHeight="false" outlineLevel="0" collapsed="false">
      <c r="B188" s="175"/>
      <c r="D188" s="176" t="s">
        <v>134</v>
      </c>
      <c r="E188" s="177"/>
      <c r="F188" s="178" t="s">
        <v>291</v>
      </c>
      <c r="H188" s="179" t="n">
        <v>84.65</v>
      </c>
      <c r="I188" s="180"/>
      <c r="L188" s="175"/>
      <c r="M188" s="181"/>
      <c r="N188" s="182"/>
      <c r="O188" s="182"/>
      <c r="P188" s="182"/>
      <c r="Q188" s="182"/>
      <c r="R188" s="182"/>
      <c r="S188" s="182"/>
      <c r="T188" s="183"/>
      <c r="AT188" s="177" t="s">
        <v>134</v>
      </c>
      <c r="AU188" s="177" t="s">
        <v>81</v>
      </c>
      <c r="AV188" s="174" t="s">
        <v>81</v>
      </c>
      <c r="AW188" s="174" t="s">
        <v>31</v>
      </c>
      <c r="AX188" s="174" t="s">
        <v>79</v>
      </c>
      <c r="AY188" s="177" t="s">
        <v>119</v>
      </c>
    </row>
    <row r="189" s="174" customFormat="true" ht="12.8" hidden="false" customHeight="false" outlineLevel="0" collapsed="false">
      <c r="B189" s="175"/>
      <c r="D189" s="176" t="s">
        <v>134</v>
      </c>
      <c r="F189" s="178" t="s">
        <v>292</v>
      </c>
      <c r="H189" s="179" t="n">
        <v>91.422</v>
      </c>
      <c r="I189" s="180"/>
      <c r="L189" s="175"/>
      <c r="M189" s="181"/>
      <c r="N189" s="182"/>
      <c r="O189" s="182"/>
      <c r="P189" s="182"/>
      <c r="Q189" s="182"/>
      <c r="R189" s="182"/>
      <c r="S189" s="182"/>
      <c r="T189" s="183"/>
      <c r="AT189" s="177" t="s">
        <v>134</v>
      </c>
      <c r="AU189" s="177" t="s">
        <v>81</v>
      </c>
      <c r="AV189" s="174" t="s">
        <v>81</v>
      </c>
      <c r="AW189" s="174" t="s">
        <v>2</v>
      </c>
      <c r="AX189" s="174" t="s">
        <v>79</v>
      </c>
      <c r="AY189" s="177" t="s">
        <v>119</v>
      </c>
    </row>
    <row r="190" s="27" customFormat="true" ht="24.15" hidden="false" customHeight="true" outlineLevel="0" collapsed="false">
      <c r="A190" s="22"/>
      <c r="B190" s="160"/>
      <c r="C190" s="161" t="s">
        <v>293</v>
      </c>
      <c r="D190" s="161" t="s">
        <v>122</v>
      </c>
      <c r="E190" s="162" t="s">
        <v>294</v>
      </c>
      <c r="F190" s="163" t="s">
        <v>295</v>
      </c>
      <c r="G190" s="164" t="s">
        <v>207</v>
      </c>
      <c r="H190" s="194"/>
      <c r="I190" s="166"/>
      <c r="J190" s="167" t="n">
        <f aca="false">ROUND(I190*H190,2)</f>
        <v>0</v>
      </c>
      <c r="K190" s="163" t="s">
        <v>132</v>
      </c>
      <c r="L190" s="23"/>
      <c r="M190" s="168"/>
      <c r="N190" s="169" t="s">
        <v>39</v>
      </c>
      <c r="O190" s="60"/>
      <c r="P190" s="170" t="n">
        <f aca="false">O190*H190</f>
        <v>0</v>
      </c>
      <c r="Q190" s="170" t="n">
        <v>0</v>
      </c>
      <c r="R190" s="170" t="n">
        <f aca="false">Q190*H190</f>
        <v>0</v>
      </c>
      <c r="S190" s="170" t="n">
        <v>0</v>
      </c>
      <c r="T190" s="171" t="n">
        <f aca="false">S190*H190</f>
        <v>0</v>
      </c>
      <c r="U190" s="22"/>
      <c r="V190" s="22"/>
      <c r="W190" s="22"/>
      <c r="X190" s="22"/>
      <c r="Y190" s="22"/>
      <c r="Z190" s="22"/>
      <c r="AA190" s="22"/>
      <c r="AB190" s="22"/>
      <c r="AC190" s="22"/>
      <c r="AD190" s="22"/>
      <c r="AE190" s="22"/>
      <c r="AR190" s="172" t="s">
        <v>183</v>
      </c>
      <c r="AT190" s="172" t="s">
        <v>122</v>
      </c>
      <c r="AU190" s="172" t="s">
        <v>81</v>
      </c>
      <c r="AY190" s="3" t="s">
        <v>119</v>
      </c>
      <c r="BE190" s="173" t="n">
        <f aca="false">IF(N190="základní",J190,0)</f>
        <v>0</v>
      </c>
      <c r="BF190" s="173" t="n">
        <f aca="false">IF(N190="snížená",J190,0)</f>
        <v>0</v>
      </c>
      <c r="BG190" s="173" t="n">
        <f aca="false">IF(N190="zákl. přenesená",J190,0)</f>
        <v>0</v>
      </c>
      <c r="BH190" s="173" t="n">
        <f aca="false">IF(N190="sníž. přenesená",J190,0)</f>
        <v>0</v>
      </c>
      <c r="BI190" s="173" t="n">
        <f aca="false">IF(N190="nulová",J190,0)</f>
        <v>0</v>
      </c>
      <c r="BJ190" s="3" t="s">
        <v>79</v>
      </c>
      <c r="BK190" s="173" t="n">
        <f aca="false">ROUND(I190*H190,2)</f>
        <v>0</v>
      </c>
      <c r="BL190" s="3" t="s">
        <v>183</v>
      </c>
      <c r="BM190" s="172" t="s">
        <v>296</v>
      </c>
    </row>
    <row r="191" s="146" customFormat="true" ht="22.8" hidden="false" customHeight="true" outlineLevel="0" collapsed="false">
      <c r="B191" s="147"/>
      <c r="D191" s="148" t="s">
        <v>73</v>
      </c>
      <c r="E191" s="158" t="s">
        <v>297</v>
      </c>
      <c r="F191" s="158" t="s">
        <v>298</v>
      </c>
      <c r="I191" s="150"/>
      <c r="J191" s="159" t="n">
        <f aca="false">BK191</f>
        <v>0</v>
      </c>
      <c r="L191" s="147"/>
      <c r="M191" s="152"/>
      <c r="N191" s="153"/>
      <c r="O191" s="153"/>
      <c r="P191" s="154" t="n">
        <f aca="false">SUM(P192:P216)</f>
        <v>0</v>
      </c>
      <c r="Q191" s="153"/>
      <c r="R191" s="154" t="n">
        <f aca="false">SUM(R192:R216)</f>
        <v>0.72734364</v>
      </c>
      <c r="S191" s="153"/>
      <c r="T191" s="155" t="n">
        <f aca="false">SUM(T192:T216)</f>
        <v>0.225249</v>
      </c>
      <c r="AR191" s="148" t="s">
        <v>81</v>
      </c>
      <c r="AT191" s="156" t="s">
        <v>73</v>
      </c>
      <c r="AU191" s="156" t="s">
        <v>79</v>
      </c>
      <c r="AY191" s="148" t="s">
        <v>119</v>
      </c>
      <c r="BK191" s="157" t="n">
        <f aca="false">SUM(BK192:BK216)</f>
        <v>0</v>
      </c>
    </row>
    <row r="192" s="27" customFormat="true" ht="24.15" hidden="false" customHeight="true" outlineLevel="0" collapsed="false">
      <c r="A192" s="22"/>
      <c r="B192" s="160"/>
      <c r="C192" s="161" t="s">
        <v>299</v>
      </c>
      <c r="D192" s="161" t="s">
        <v>122</v>
      </c>
      <c r="E192" s="162" t="s">
        <v>300</v>
      </c>
      <c r="F192" s="163" t="s">
        <v>301</v>
      </c>
      <c r="G192" s="164" t="s">
        <v>125</v>
      </c>
      <c r="H192" s="165" t="n">
        <v>62.733</v>
      </c>
      <c r="I192" s="166"/>
      <c r="J192" s="167" t="n">
        <f aca="false">ROUND(I192*H192,2)</f>
        <v>0</v>
      </c>
      <c r="K192" s="163" t="s">
        <v>132</v>
      </c>
      <c r="L192" s="23"/>
      <c r="M192" s="168"/>
      <c r="N192" s="169" t="s">
        <v>39</v>
      </c>
      <c r="O192" s="60"/>
      <c r="P192" s="170" t="n">
        <f aca="false">O192*H192</f>
        <v>0</v>
      </c>
      <c r="Q192" s="170" t="n">
        <v>0</v>
      </c>
      <c r="R192" s="170" t="n">
        <f aca="false">Q192*H192</f>
        <v>0</v>
      </c>
      <c r="S192" s="170" t="n">
        <v>0</v>
      </c>
      <c r="T192" s="171" t="n">
        <f aca="false">S192*H192</f>
        <v>0</v>
      </c>
      <c r="U192" s="22"/>
      <c r="V192" s="22"/>
      <c r="W192" s="22"/>
      <c r="X192" s="22"/>
      <c r="Y192" s="22"/>
      <c r="Z192" s="22"/>
      <c r="AA192" s="22"/>
      <c r="AB192" s="22"/>
      <c r="AC192" s="22"/>
      <c r="AD192" s="22"/>
      <c r="AE192" s="22"/>
      <c r="AR192" s="172" t="s">
        <v>183</v>
      </c>
      <c r="AT192" s="172" t="s">
        <v>122</v>
      </c>
      <c r="AU192" s="172" t="s">
        <v>81</v>
      </c>
      <c r="AY192" s="3" t="s">
        <v>119</v>
      </c>
      <c r="BE192" s="173" t="n">
        <f aca="false">IF(N192="základní",J192,0)</f>
        <v>0</v>
      </c>
      <c r="BF192" s="173" t="n">
        <f aca="false">IF(N192="snížená",J192,0)</f>
        <v>0</v>
      </c>
      <c r="BG192" s="173" t="n">
        <f aca="false">IF(N192="zákl. přenesená",J192,0)</f>
        <v>0</v>
      </c>
      <c r="BH192" s="173" t="n">
        <f aca="false">IF(N192="sníž. přenesená",J192,0)</f>
        <v>0</v>
      </c>
      <c r="BI192" s="173" t="n">
        <f aca="false">IF(N192="nulová",J192,0)</f>
        <v>0</v>
      </c>
      <c r="BJ192" s="3" t="s">
        <v>79</v>
      </c>
      <c r="BK192" s="173" t="n">
        <f aca="false">ROUND(I192*H192,2)</f>
        <v>0</v>
      </c>
      <c r="BL192" s="3" t="s">
        <v>183</v>
      </c>
      <c r="BM192" s="172" t="s">
        <v>302</v>
      </c>
    </row>
    <row r="193" s="27" customFormat="true" ht="16.5" hidden="false" customHeight="true" outlineLevel="0" collapsed="false">
      <c r="A193" s="22"/>
      <c r="B193" s="160"/>
      <c r="C193" s="161" t="s">
        <v>303</v>
      </c>
      <c r="D193" s="161" t="s">
        <v>122</v>
      </c>
      <c r="E193" s="162" t="s">
        <v>304</v>
      </c>
      <c r="F193" s="163" t="s">
        <v>305</v>
      </c>
      <c r="G193" s="164" t="s">
        <v>125</v>
      </c>
      <c r="H193" s="165" t="n">
        <v>62.733</v>
      </c>
      <c r="I193" s="166"/>
      <c r="J193" s="167" t="n">
        <f aca="false">ROUND(I193*H193,2)</f>
        <v>0</v>
      </c>
      <c r="K193" s="163" t="s">
        <v>132</v>
      </c>
      <c r="L193" s="23"/>
      <c r="M193" s="168"/>
      <c r="N193" s="169" t="s">
        <v>39</v>
      </c>
      <c r="O193" s="60"/>
      <c r="P193" s="170" t="n">
        <f aca="false">O193*H193</f>
        <v>0</v>
      </c>
      <c r="Q193" s="170" t="n">
        <v>0</v>
      </c>
      <c r="R193" s="170" t="n">
        <f aca="false">Q193*H193</f>
        <v>0</v>
      </c>
      <c r="S193" s="170" t="n">
        <v>0</v>
      </c>
      <c r="T193" s="171" t="n">
        <f aca="false">S193*H193</f>
        <v>0</v>
      </c>
      <c r="U193" s="22"/>
      <c r="V193" s="22"/>
      <c r="W193" s="22"/>
      <c r="X193" s="22"/>
      <c r="Y193" s="22"/>
      <c r="Z193" s="22"/>
      <c r="AA193" s="22"/>
      <c r="AB193" s="22"/>
      <c r="AC193" s="22"/>
      <c r="AD193" s="22"/>
      <c r="AE193" s="22"/>
      <c r="AR193" s="172" t="s">
        <v>183</v>
      </c>
      <c r="AT193" s="172" t="s">
        <v>122</v>
      </c>
      <c r="AU193" s="172" t="s">
        <v>81</v>
      </c>
      <c r="AY193" s="3" t="s">
        <v>119</v>
      </c>
      <c r="BE193" s="173" t="n">
        <f aca="false">IF(N193="základní",J193,0)</f>
        <v>0</v>
      </c>
      <c r="BF193" s="173" t="n">
        <f aca="false">IF(N193="snížená",J193,0)</f>
        <v>0</v>
      </c>
      <c r="BG193" s="173" t="n">
        <f aca="false">IF(N193="zákl. přenesená",J193,0)</f>
        <v>0</v>
      </c>
      <c r="BH193" s="173" t="n">
        <f aca="false">IF(N193="sníž. přenesená",J193,0)</f>
        <v>0</v>
      </c>
      <c r="BI193" s="173" t="n">
        <f aca="false">IF(N193="nulová",J193,0)</f>
        <v>0</v>
      </c>
      <c r="BJ193" s="3" t="s">
        <v>79</v>
      </c>
      <c r="BK193" s="173" t="n">
        <f aca="false">ROUND(I193*H193,2)</f>
        <v>0</v>
      </c>
      <c r="BL193" s="3" t="s">
        <v>183</v>
      </c>
      <c r="BM193" s="172" t="s">
        <v>306</v>
      </c>
    </row>
    <row r="194" s="27" customFormat="true" ht="24.15" hidden="false" customHeight="true" outlineLevel="0" collapsed="false">
      <c r="A194" s="22"/>
      <c r="B194" s="160"/>
      <c r="C194" s="161" t="s">
        <v>307</v>
      </c>
      <c r="D194" s="161" t="s">
        <v>122</v>
      </c>
      <c r="E194" s="162" t="s">
        <v>308</v>
      </c>
      <c r="F194" s="163" t="s">
        <v>309</v>
      </c>
      <c r="G194" s="164" t="s">
        <v>125</v>
      </c>
      <c r="H194" s="165" t="n">
        <v>62.733</v>
      </c>
      <c r="I194" s="166"/>
      <c r="J194" s="167" t="n">
        <f aca="false">ROUND(I194*H194,2)</f>
        <v>0</v>
      </c>
      <c r="K194" s="163" t="s">
        <v>132</v>
      </c>
      <c r="L194" s="23"/>
      <c r="M194" s="168"/>
      <c r="N194" s="169" t="s">
        <v>39</v>
      </c>
      <c r="O194" s="60"/>
      <c r="P194" s="170" t="n">
        <f aca="false">O194*H194</f>
        <v>0</v>
      </c>
      <c r="Q194" s="170" t="n">
        <v>3E-005</v>
      </c>
      <c r="R194" s="170" t="n">
        <f aca="false">Q194*H194</f>
        <v>0.00188199</v>
      </c>
      <c r="S194" s="170" t="n">
        <v>0</v>
      </c>
      <c r="T194" s="171" t="n">
        <f aca="false">S194*H194</f>
        <v>0</v>
      </c>
      <c r="U194" s="22"/>
      <c r="V194" s="22"/>
      <c r="W194" s="22"/>
      <c r="X194" s="22"/>
      <c r="Y194" s="22"/>
      <c r="Z194" s="22"/>
      <c r="AA194" s="22"/>
      <c r="AB194" s="22"/>
      <c r="AC194" s="22"/>
      <c r="AD194" s="22"/>
      <c r="AE194" s="22"/>
      <c r="AR194" s="172" t="s">
        <v>183</v>
      </c>
      <c r="AT194" s="172" t="s">
        <v>122</v>
      </c>
      <c r="AU194" s="172" t="s">
        <v>81</v>
      </c>
      <c r="AY194" s="3" t="s">
        <v>119</v>
      </c>
      <c r="BE194" s="173" t="n">
        <f aca="false">IF(N194="základní",J194,0)</f>
        <v>0</v>
      </c>
      <c r="BF194" s="173" t="n">
        <f aca="false">IF(N194="snížená",J194,0)</f>
        <v>0</v>
      </c>
      <c r="BG194" s="173" t="n">
        <f aca="false">IF(N194="zákl. přenesená",J194,0)</f>
        <v>0</v>
      </c>
      <c r="BH194" s="173" t="n">
        <f aca="false">IF(N194="sníž. přenesená",J194,0)</f>
        <v>0</v>
      </c>
      <c r="BI194" s="173" t="n">
        <f aca="false">IF(N194="nulová",J194,0)</f>
        <v>0</v>
      </c>
      <c r="BJ194" s="3" t="s">
        <v>79</v>
      </c>
      <c r="BK194" s="173" t="n">
        <f aca="false">ROUND(I194*H194,2)</f>
        <v>0</v>
      </c>
      <c r="BL194" s="3" t="s">
        <v>183</v>
      </c>
      <c r="BM194" s="172" t="s">
        <v>310</v>
      </c>
    </row>
    <row r="195" s="27" customFormat="true" ht="24.15" hidden="false" customHeight="true" outlineLevel="0" collapsed="false">
      <c r="A195" s="22"/>
      <c r="B195" s="160"/>
      <c r="C195" s="161" t="s">
        <v>311</v>
      </c>
      <c r="D195" s="161" t="s">
        <v>122</v>
      </c>
      <c r="E195" s="162" t="s">
        <v>312</v>
      </c>
      <c r="F195" s="163" t="s">
        <v>313</v>
      </c>
      <c r="G195" s="164" t="s">
        <v>125</v>
      </c>
      <c r="H195" s="165" t="n">
        <v>7.41</v>
      </c>
      <c r="I195" s="166"/>
      <c r="J195" s="167" t="n">
        <f aca="false">ROUND(I195*H195,2)</f>
        <v>0</v>
      </c>
      <c r="K195" s="163" t="s">
        <v>132</v>
      </c>
      <c r="L195" s="23"/>
      <c r="M195" s="168"/>
      <c r="N195" s="169" t="s">
        <v>39</v>
      </c>
      <c r="O195" s="60"/>
      <c r="P195" s="170" t="n">
        <f aca="false">O195*H195</f>
        <v>0</v>
      </c>
      <c r="Q195" s="170" t="n">
        <v>5E-005</v>
      </c>
      <c r="R195" s="170" t="n">
        <f aca="false">Q195*H195</f>
        <v>0.0003705</v>
      </c>
      <c r="S195" s="170" t="n">
        <v>0</v>
      </c>
      <c r="T195" s="171" t="n">
        <f aca="false">S195*H195</f>
        <v>0</v>
      </c>
      <c r="U195" s="22"/>
      <c r="V195" s="22"/>
      <c r="W195" s="22"/>
      <c r="X195" s="22"/>
      <c r="Y195" s="22"/>
      <c r="Z195" s="22"/>
      <c r="AA195" s="22"/>
      <c r="AB195" s="22"/>
      <c r="AC195" s="22"/>
      <c r="AD195" s="22"/>
      <c r="AE195" s="22"/>
      <c r="AR195" s="172" t="s">
        <v>183</v>
      </c>
      <c r="AT195" s="172" t="s">
        <v>122</v>
      </c>
      <c r="AU195" s="172" t="s">
        <v>81</v>
      </c>
      <c r="AY195" s="3" t="s">
        <v>119</v>
      </c>
      <c r="BE195" s="173" t="n">
        <f aca="false">IF(N195="základní",J195,0)</f>
        <v>0</v>
      </c>
      <c r="BF195" s="173" t="n">
        <f aca="false">IF(N195="snížená",J195,0)</f>
        <v>0</v>
      </c>
      <c r="BG195" s="173" t="n">
        <f aca="false">IF(N195="zákl. přenesená",J195,0)</f>
        <v>0</v>
      </c>
      <c r="BH195" s="173" t="n">
        <f aca="false">IF(N195="sníž. přenesená",J195,0)</f>
        <v>0</v>
      </c>
      <c r="BI195" s="173" t="n">
        <f aca="false">IF(N195="nulová",J195,0)</f>
        <v>0</v>
      </c>
      <c r="BJ195" s="3" t="s">
        <v>79</v>
      </c>
      <c r="BK195" s="173" t="n">
        <f aca="false">ROUND(I195*H195,2)</f>
        <v>0</v>
      </c>
      <c r="BL195" s="3" t="s">
        <v>183</v>
      </c>
      <c r="BM195" s="172" t="s">
        <v>314</v>
      </c>
    </row>
    <row r="196" s="174" customFormat="true" ht="12.8" hidden="false" customHeight="false" outlineLevel="0" collapsed="false">
      <c r="B196" s="175"/>
      <c r="D196" s="176" t="s">
        <v>134</v>
      </c>
      <c r="E196" s="177"/>
      <c r="F196" s="178" t="s">
        <v>315</v>
      </c>
      <c r="H196" s="179" t="n">
        <v>7.41</v>
      </c>
      <c r="I196" s="180"/>
      <c r="L196" s="175"/>
      <c r="M196" s="181"/>
      <c r="N196" s="182"/>
      <c r="O196" s="182"/>
      <c r="P196" s="182"/>
      <c r="Q196" s="182"/>
      <c r="R196" s="182"/>
      <c r="S196" s="182"/>
      <c r="T196" s="183"/>
      <c r="AT196" s="177" t="s">
        <v>134</v>
      </c>
      <c r="AU196" s="177" t="s">
        <v>81</v>
      </c>
      <c r="AV196" s="174" t="s">
        <v>81</v>
      </c>
      <c r="AW196" s="174" t="s">
        <v>31</v>
      </c>
      <c r="AX196" s="174" t="s">
        <v>79</v>
      </c>
      <c r="AY196" s="177" t="s">
        <v>119</v>
      </c>
    </row>
    <row r="197" s="27" customFormat="true" ht="33" hidden="false" customHeight="true" outlineLevel="0" collapsed="false">
      <c r="A197" s="22"/>
      <c r="B197" s="160"/>
      <c r="C197" s="161" t="s">
        <v>316</v>
      </c>
      <c r="D197" s="161" t="s">
        <v>122</v>
      </c>
      <c r="E197" s="162" t="s">
        <v>317</v>
      </c>
      <c r="F197" s="163" t="s">
        <v>318</v>
      </c>
      <c r="G197" s="164" t="s">
        <v>125</v>
      </c>
      <c r="H197" s="165" t="n">
        <v>61.473</v>
      </c>
      <c r="I197" s="166"/>
      <c r="J197" s="167" t="n">
        <f aca="false">ROUND(I197*H197,2)</f>
        <v>0</v>
      </c>
      <c r="K197" s="163" t="s">
        <v>132</v>
      </c>
      <c r="L197" s="23"/>
      <c r="M197" s="168"/>
      <c r="N197" s="169" t="s">
        <v>39</v>
      </c>
      <c r="O197" s="60"/>
      <c r="P197" s="170" t="n">
        <f aca="false">O197*H197</f>
        <v>0</v>
      </c>
      <c r="Q197" s="170" t="n">
        <v>0.00758</v>
      </c>
      <c r="R197" s="170" t="n">
        <f aca="false">Q197*H197</f>
        <v>0.46596534</v>
      </c>
      <c r="S197" s="170" t="n">
        <v>0</v>
      </c>
      <c r="T197" s="171" t="n">
        <f aca="false">S197*H197</f>
        <v>0</v>
      </c>
      <c r="U197" s="22"/>
      <c r="V197" s="22"/>
      <c r="W197" s="22"/>
      <c r="X197" s="22"/>
      <c r="Y197" s="22"/>
      <c r="Z197" s="22"/>
      <c r="AA197" s="22"/>
      <c r="AB197" s="22"/>
      <c r="AC197" s="22"/>
      <c r="AD197" s="22"/>
      <c r="AE197" s="22"/>
      <c r="AR197" s="172" t="s">
        <v>183</v>
      </c>
      <c r="AT197" s="172" t="s">
        <v>122</v>
      </c>
      <c r="AU197" s="172" t="s">
        <v>81</v>
      </c>
      <c r="AY197" s="3" t="s">
        <v>119</v>
      </c>
      <c r="BE197" s="173" t="n">
        <f aca="false">IF(N197="základní",J197,0)</f>
        <v>0</v>
      </c>
      <c r="BF197" s="173" t="n">
        <f aca="false">IF(N197="snížená",J197,0)</f>
        <v>0</v>
      </c>
      <c r="BG197" s="173" t="n">
        <f aca="false">IF(N197="zákl. přenesená",J197,0)</f>
        <v>0</v>
      </c>
      <c r="BH197" s="173" t="n">
        <f aca="false">IF(N197="sníž. přenesená",J197,0)</f>
        <v>0</v>
      </c>
      <c r="BI197" s="173" t="n">
        <f aca="false">IF(N197="nulová",J197,0)</f>
        <v>0</v>
      </c>
      <c r="BJ197" s="3" t="s">
        <v>79</v>
      </c>
      <c r="BK197" s="173" t="n">
        <f aca="false">ROUND(I197*H197,2)</f>
        <v>0</v>
      </c>
      <c r="BL197" s="3" t="s">
        <v>183</v>
      </c>
      <c r="BM197" s="172" t="s">
        <v>319</v>
      </c>
    </row>
    <row r="198" s="174" customFormat="true" ht="12.8" hidden="false" customHeight="false" outlineLevel="0" collapsed="false">
      <c r="B198" s="175"/>
      <c r="D198" s="176" t="s">
        <v>134</v>
      </c>
      <c r="E198" s="177"/>
      <c r="F198" s="178" t="s">
        <v>320</v>
      </c>
      <c r="H198" s="179" t="n">
        <v>61.473</v>
      </c>
      <c r="I198" s="180"/>
      <c r="L198" s="175"/>
      <c r="M198" s="181"/>
      <c r="N198" s="182"/>
      <c r="O198" s="182"/>
      <c r="P198" s="182"/>
      <c r="Q198" s="182"/>
      <c r="R198" s="182"/>
      <c r="S198" s="182"/>
      <c r="T198" s="183"/>
      <c r="AT198" s="177" t="s">
        <v>134</v>
      </c>
      <c r="AU198" s="177" t="s">
        <v>81</v>
      </c>
      <c r="AV198" s="174" t="s">
        <v>81</v>
      </c>
      <c r="AW198" s="174" t="s">
        <v>31</v>
      </c>
      <c r="AX198" s="174" t="s">
        <v>79</v>
      </c>
      <c r="AY198" s="177" t="s">
        <v>119</v>
      </c>
    </row>
    <row r="199" s="27" customFormat="true" ht="37.8" hidden="false" customHeight="true" outlineLevel="0" collapsed="false">
      <c r="A199" s="22"/>
      <c r="B199" s="160"/>
      <c r="C199" s="161" t="s">
        <v>321</v>
      </c>
      <c r="D199" s="161" t="s">
        <v>122</v>
      </c>
      <c r="E199" s="162" t="s">
        <v>322</v>
      </c>
      <c r="F199" s="163" t="s">
        <v>323</v>
      </c>
      <c r="G199" s="164" t="s">
        <v>125</v>
      </c>
      <c r="H199" s="165" t="n">
        <v>7.41</v>
      </c>
      <c r="I199" s="166"/>
      <c r="J199" s="167" t="n">
        <f aca="false">ROUND(I199*H199,2)</f>
        <v>0</v>
      </c>
      <c r="K199" s="163" t="s">
        <v>132</v>
      </c>
      <c r="L199" s="23"/>
      <c r="M199" s="168"/>
      <c r="N199" s="169" t="s">
        <v>39</v>
      </c>
      <c r="O199" s="60"/>
      <c r="P199" s="170" t="n">
        <f aca="false">O199*H199</f>
        <v>0</v>
      </c>
      <c r="Q199" s="170" t="n">
        <v>0.00825</v>
      </c>
      <c r="R199" s="170" t="n">
        <f aca="false">Q199*H199</f>
        <v>0.0611325</v>
      </c>
      <c r="S199" s="170" t="n">
        <v>0</v>
      </c>
      <c r="T199" s="171" t="n">
        <f aca="false">S199*H199</f>
        <v>0</v>
      </c>
      <c r="U199" s="22"/>
      <c r="V199" s="22"/>
      <c r="W199" s="22"/>
      <c r="X199" s="22"/>
      <c r="Y199" s="22"/>
      <c r="Z199" s="22"/>
      <c r="AA199" s="22"/>
      <c r="AB199" s="22"/>
      <c r="AC199" s="22"/>
      <c r="AD199" s="22"/>
      <c r="AE199" s="22"/>
      <c r="AR199" s="172" t="s">
        <v>183</v>
      </c>
      <c r="AT199" s="172" t="s">
        <v>122</v>
      </c>
      <c r="AU199" s="172" t="s">
        <v>81</v>
      </c>
      <c r="AY199" s="3" t="s">
        <v>119</v>
      </c>
      <c r="BE199" s="173" t="n">
        <f aca="false">IF(N199="základní",J199,0)</f>
        <v>0</v>
      </c>
      <c r="BF199" s="173" t="n">
        <f aca="false">IF(N199="snížená",J199,0)</f>
        <v>0</v>
      </c>
      <c r="BG199" s="173" t="n">
        <f aca="false">IF(N199="zákl. přenesená",J199,0)</f>
        <v>0</v>
      </c>
      <c r="BH199" s="173" t="n">
        <f aca="false">IF(N199="sníž. přenesená",J199,0)</f>
        <v>0</v>
      </c>
      <c r="BI199" s="173" t="n">
        <f aca="false">IF(N199="nulová",J199,0)</f>
        <v>0</v>
      </c>
      <c r="BJ199" s="3" t="s">
        <v>79</v>
      </c>
      <c r="BK199" s="173" t="n">
        <f aca="false">ROUND(I199*H199,2)</f>
        <v>0</v>
      </c>
      <c r="BL199" s="3" t="s">
        <v>183</v>
      </c>
      <c r="BM199" s="172" t="s">
        <v>324</v>
      </c>
    </row>
    <row r="200" s="27" customFormat="true" ht="16.5" hidden="false" customHeight="true" outlineLevel="0" collapsed="false">
      <c r="A200" s="22"/>
      <c r="B200" s="160"/>
      <c r="C200" s="161" t="s">
        <v>325</v>
      </c>
      <c r="D200" s="161" t="s">
        <v>122</v>
      </c>
      <c r="E200" s="162" t="s">
        <v>326</v>
      </c>
      <c r="F200" s="163" t="s">
        <v>327</v>
      </c>
      <c r="G200" s="164" t="s">
        <v>125</v>
      </c>
      <c r="H200" s="165" t="n">
        <v>62.733</v>
      </c>
      <c r="I200" s="166"/>
      <c r="J200" s="167" t="n">
        <f aca="false">ROUND(I200*H200,2)</f>
        <v>0</v>
      </c>
      <c r="K200" s="163" t="s">
        <v>132</v>
      </c>
      <c r="L200" s="23"/>
      <c r="M200" s="168"/>
      <c r="N200" s="169" t="s">
        <v>39</v>
      </c>
      <c r="O200" s="60"/>
      <c r="P200" s="170" t="n">
        <f aca="false">O200*H200</f>
        <v>0</v>
      </c>
      <c r="Q200" s="170" t="n">
        <v>0</v>
      </c>
      <c r="R200" s="170" t="n">
        <f aca="false">Q200*H200</f>
        <v>0</v>
      </c>
      <c r="S200" s="170" t="n">
        <v>0.003</v>
      </c>
      <c r="T200" s="171" t="n">
        <f aca="false">S200*H200</f>
        <v>0.188199</v>
      </c>
      <c r="U200" s="22"/>
      <c r="V200" s="22"/>
      <c r="W200" s="22"/>
      <c r="X200" s="22"/>
      <c r="Y200" s="22"/>
      <c r="Z200" s="22"/>
      <c r="AA200" s="22"/>
      <c r="AB200" s="22"/>
      <c r="AC200" s="22"/>
      <c r="AD200" s="22"/>
      <c r="AE200" s="22"/>
      <c r="AR200" s="172" t="s">
        <v>183</v>
      </c>
      <c r="AT200" s="172" t="s">
        <v>122</v>
      </c>
      <c r="AU200" s="172" t="s">
        <v>81</v>
      </c>
      <c r="AY200" s="3" t="s">
        <v>119</v>
      </c>
      <c r="BE200" s="173" t="n">
        <f aca="false">IF(N200="základní",J200,0)</f>
        <v>0</v>
      </c>
      <c r="BF200" s="173" t="n">
        <f aca="false">IF(N200="snížená",J200,0)</f>
        <v>0</v>
      </c>
      <c r="BG200" s="173" t="n">
        <f aca="false">IF(N200="zákl. přenesená",J200,0)</f>
        <v>0</v>
      </c>
      <c r="BH200" s="173" t="n">
        <f aca="false">IF(N200="sníž. přenesená",J200,0)</f>
        <v>0</v>
      </c>
      <c r="BI200" s="173" t="n">
        <f aca="false">IF(N200="nulová",J200,0)</f>
        <v>0</v>
      </c>
      <c r="BJ200" s="3" t="s">
        <v>79</v>
      </c>
      <c r="BK200" s="173" t="n">
        <f aca="false">ROUND(I200*H200,2)</f>
        <v>0</v>
      </c>
      <c r="BL200" s="3" t="s">
        <v>183</v>
      </c>
      <c r="BM200" s="172" t="s">
        <v>328</v>
      </c>
    </row>
    <row r="201" s="174" customFormat="true" ht="28.3" hidden="false" customHeight="false" outlineLevel="0" collapsed="false">
      <c r="B201" s="175"/>
      <c r="D201" s="176" t="s">
        <v>134</v>
      </c>
      <c r="E201" s="177"/>
      <c r="F201" s="178" t="s">
        <v>219</v>
      </c>
      <c r="H201" s="179" t="n">
        <v>36.848</v>
      </c>
      <c r="I201" s="180"/>
      <c r="L201" s="175"/>
      <c r="M201" s="181"/>
      <c r="N201" s="182"/>
      <c r="O201" s="182"/>
      <c r="P201" s="182"/>
      <c r="Q201" s="182"/>
      <c r="R201" s="182"/>
      <c r="S201" s="182"/>
      <c r="T201" s="183"/>
      <c r="AT201" s="177" t="s">
        <v>134</v>
      </c>
      <c r="AU201" s="177" t="s">
        <v>81</v>
      </c>
      <c r="AV201" s="174" t="s">
        <v>81</v>
      </c>
      <c r="AW201" s="174" t="s">
        <v>31</v>
      </c>
      <c r="AX201" s="174" t="s">
        <v>74</v>
      </c>
      <c r="AY201" s="177" t="s">
        <v>119</v>
      </c>
    </row>
    <row r="202" s="174" customFormat="true" ht="12.8" hidden="false" customHeight="false" outlineLevel="0" collapsed="false">
      <c r="B202" s="175"/>
      <c r="D202" s="176" t="s">
        <v>134</v>
      </c>
      <c r="E202" s="177"/>
      <c r="F202" s="178" t="s">
        <v>329</v>
      </c>
      <c r="H202" s="179" t="n">
        <v>25.885</v>
      </c>
      <c r="I202" s="180"/>
      <c r="L202" s="175"/>
      <c r="M202" s="181"/>
      <c r="N202" s="182"/>
      <c r="O202" s="182"/>
      <c r="P202" s="182"/>
      <c r="Q202" s="182"/>
      <c r="R202" s="182"/>
      <c r="S202" s="182"/>
      <c r="T202" s="183"/>
      <c r="AT202" s="177" t="s">
        <v>134</v>
      </c>
      <c r="AU202" s="177" t="s">
        <v>81</v>
      </c>
      <c r="AV202" s="174" t="s">
        <v>81</v>
      </c>
      <c r="AW202" s="174" t="s">
        <v>31</v>
      </c>
      <c r="AX202" s="174" t="s">
        <v>74</v>
      </c>
      <c r="AY202" s="177" t="s">
        <v>119</v>
      </c>
    </row>
    <row r="203" s="195" customFormat="true" ht="12.8" hidden="false" customHeight="false" outlineLevel="0" collapsed="false">
      <c r="B203" s="196"/>
      <c r="D203" s="176" t="s">
        <v>134</v>
      </c>
      <c r="E203" s="197"/>
      <c r="F203" s="198" t="s">
        <v>282</v>
      </c>
      <c r="H203" s="199" t="n">
        <v>62.733</v>
      </c>
      <c r="I203" s="200"/>
      <c r="L203" s="196"/>
      <c r="M203" s="201"/>
      <c r="N203" s="202"/>
      <c r="O203" s="202"/>
      <c r="P203" s="202"/>
      <c r="Q203" s="202"/>
      <c r="R203" s="202"/>
      <c r="S203" s="202"/>
      <c r="T203" s="203"/>
      <c r="AT203" s="197" t="s">
        <v>134</v>
      </c>
      <c r="AU203" s="197" t="s">
        <v>81</v>
      </c>
      <c r="AV203" s="195" t="s">
        <v>126</v>
      </c>
      <c r="AW203" s="195" t="s">
        <v>31</v>
      </c>
      <c r="AX203" s="195" t="s">
        <v>79</v>
      </c>
      <c r="AY203" s="197" t="s">
        <v>119</v>
      </c>
    </row>
    <row r="204" s="27" customFormat="true" ht="16.5" hidden="false" customHeight="true" outlineLevel="0" collapsed="false">
      <c r="A204" s="22"/>
      <c r="B204" s="160"/>
      <c r="C204" s="161" t="s">
        <v>330</v>
      </c>
      <c r="D204" s="161" t="s">
        <v>122</v>
      </c>
      <c r="E204" s="162" t="s">
        <v>331</v>
      </c>
      <c r="F204" s="204" t="s">
        <v>332</v>
      </c>
      <c r="G204" s="164" t="s">
        <v>125</v>
      </c>
      <c r="H204" s="165" t="n">
        <v>60.813</v>
      </c>
      <c r="I204" s="166"/>
      <c r="J204" s="167" t="n">
        <f aca="false">ROUND(I204*H204,2)</f>
        <v>0</v>
      </c>
      <c r="K204" s="163" t="s">
        <v>132</v>
      </c>
      <c r="L204" s="23"/>
      <c r="M204" s="168"/>
      <c r="N204" s="169" t="s">
        <v>39</v>
      </c>
      <c r="O204" s="60"/>
      <c r="P204" s="170" t="n">
        <f aca="false">O204*H204</f>
        <v>0</v>
      </c>
      <c r="Q204" s="170" t="n">
        <v>0.0003</v>
      </c>
      <c r="R204" s="170" t="n">
        <f aca="false">Q204*H204</f>
        <v>0.0182439</v>
      </c>
      <c r="S204" s="170" t="n">
        <v>0</v>
      </c>
      <c r="T204" s="171" t="n">
        <f aca="false">S204*H204</f>
        <v>0</v>
      </c>
      <c r="U204" s="22"/>
      <c r="V204" s="22"/>
      <c r="W204" s="22"/>
      <c r="X204" s="22"/>
      <c r="Y204" s="22"/>
      <c r="Z204" s="22"/>
      <c r="AA204" s="22"/>
      <c r="AB204" s="22"/>
      <c r="AC204" s="22"/>
      <c r="AD204" s="22"/>
      <c r="AE204" s="22"/>
      <c r="AR204" s="172" t="s">
        <v>183</v>
      </c>
      <c r="AT204" s="172" t="s">
        <v>122</v>
      </c>
      <c r="AU204" s="172" t="s">
        <v>81</v>
      </c>
      <c r="AY204" s="3" t="s">
        <v>119</v>
      </c>
      <c r="BE204" s="173" t="n">
        <f aca="false">IF(N204="základní",J204,0)</f>
        <v>0</v>
      </c>
      <c r="BF204" s="173" t="n">
        <f aca="false">IF(N204="snížená",J204,0)</f>
        <v>0</v>
      </c>
      <c r="BG204" s="173" t="n">
        <f aca="false">IF(N204="zákl. přenesená",J204,0)</f>
        <v>0</v>
      </c>
      <c r="BH204" s="173" t="n">
        <f aca="false">IF(N204="sníž. přenesená",J204,0)</f>
        <v>0</v>
      </c>
      <c r="BI204" s="173" t="n">
        <f aca="false">IF(N204="nulová",J204,0)</f>
        <v>0</v>
      </c>
      <c r="BJ204" s="3" t="s">
        <v>79</v>
      </c>
      <c r="BK204" s="173" t="n">
        <f aca="false">ROUND(I204*H204,2)</f>
        <v>0</v>
      </c>
      <c r="BL204" s="3" t="s">
        <v>183</v>
      </c>
      <c r="BM204" s="172" t="s">
        <v>333</v>
      </c>
    </row>
    <row r="205" s="174" customFormat="true" ht="28.3" hidden="false" customHeight="false" outlineLevel="0" collapsed="false">
      <c r="B205" s="175"/>
      <c r="D205" s="176" t="s">
        <v>134</v>
      </c>
      <c r="E205" s="177"/>
      <c r="F205" s="178" t="s">
        <v>219</v>
      </c>
      <c r="H205" s="179" t="n">
        <v>36.848</v>
      </c>
      <c r="I205" s="180"/>
      <c r="L205" s="175"/>
      <c r="M205" s="181"/>
      <c r="N205" s="182"/>
      <c r="O205" s="182"/>
      <c r="P205" s="182"/>
      <c r="Q205" s="182"/>
      <c r="R205" s="182"/>
      <c r="S205" s="182"/>
      <c r="T205" s="183"/>
      <c r="AT205" s="177" t="s">
        <v>134</v>
      </c>
      <c r="AU205" s="177" t="s">
        <v>81</v>
      </c>
      <c r="AV205" s="174" t="s">
        <v>81</v>
      </c>
      <c r="AW205" s="174" t="s">
        <v>31</v>
      </c>
      <c r="AX205" s="174" t="s">
        <v>74</v>
      </c>
      <c r="AY205" s="177" t="s">
        <v>119</v>
      </c>
    </row>
    <row r="206" s="174" customFormat="true" ht="12.8" hidden="false" customHeight="false" outlineLevel="0" collapsed="false">
      <c r="B206" s="175"/>
      <c r="D206" s="176" t="s">
        <v>134</v>
      </c>
      <c r="E206" s="177"/>
      <c r="F206" s="178" t="s">
        <v>329</v>
      </c>
      <c r="H206" s="179" t="n">
        <v>25.885</v>
      </c>
      <c r="I206" s="180"/>
      <c r="L206" s="175"/>
      <c r="M206" s="181"/>
      <c r="N206" s="182"/>
      <c r="O206" s="182"/>
      <c r="P206" s="182"/>
      <c r="Q206" s="182"/>
      <c r="R206" s="182"/>
      <c r="S206" s="182"/>
      <c r="T206" s="183"/>
      <c r="AT206" s="177" t="s">
        <v>134</v>
      </c>
      <c r="AU206" s="177" t="s">
        <v>81</v>
      </c>
      <c r="AV206" s="174" t="s">
        <v>81</v>
      </c>
      <c r="AW206" s="174" t="s">
        <v>31</v>
      </c>
      <c r="AX206" s="174" t="s">
        <v>74</v>
      </c>
      <c r="AY206" s="177" t="s">
        <v>119</v>
      </c>
    </row>
    <row r="207" s="174" customFormat="true" ht="12.8" hidden="false" customHeight="false" outlineLevel="0" collapsed="false">
      <c r="B207" s="175"/>
      <c r="D207" s="176" t="s">
        <v>134</v>
      </c>
      <c r="E207" s="177"/>
      <c r="F207" s="178" t="s">
        <v>334</v>
      </c>
      <c r="H207" s="179" t="n">
        <v>-1.92</v>
      </c>
      <c r="I207" s="180"/>
      <c r="L207" s="175"/>
      <c r="M207" s="181"/>
      <c r="N207" s="182"/>
      <c r="O207" s="182"/>
      <c r="P207" s="182"/>
      <c r="Q207" s="182"/>
      <c r="R207" s="182"/>
      <c r="S207" s="182"/>
      <c r="T207" s="183"/>
      <c r="AT207" s="177" t="s">
        <v>134</v>
      </c>
      <c r="AU207" s="177" t="s">
        <v>81</v>
      </c>
      <c r="AV207" s="174" t="s">
        <v>81</v>
      </c>
      <c r="AW207" s="174" t="s">
        <v>31</v>
      </c>
      <c r="AX207" s="174" t="s">
        <v>74</v>
      </c>
      <c r="AY207" s="177" t="s">
        <v>119</v>
      </c>
    </row>
    <row r="208" s="195" customFormat="true" ht="12.8" hidden="false" customHeight="false" outlineLevel="0" collapsed="false">
      <c r="B208" s="196"/>
      <c r="D208" s="176" t="s">
        <v>134</v>
      </c>
      <c r="E208" s="197"/>
      <c r="F208" s="198" t="s">
        <v>282</v>
      </c>
      <c r="H208" s="199" t="n">
        <v>60.813</v>
      </c>
      <c r="I208" s="200"/>
      <c r="L208" s="196"/>
      <c r="M208" s="201"/>
      <c r="N208" s="202"/>
      <c r="O208" s="202"/>
      <c r="P208" s="202"/>
      <c r="Q208" s="202"/>
      <c r="R208" s="202"/>
      <c r="S208" s="202"/>
      <c r="T208" s="203"/>
      <c r="AT208" s="197" t="s">
        <v>134</v>
      </c>
      <c r="AU208" s="197" t="s">
        <v>81</v>
      </c>
      <c r="AV208" s="195" t="s">
        <v>126</v>
      </c>
      <c r="AW208" s="195" t="s">
        <v>31</v>
      </c>
      <c r="AX208" s="195" t="s">
        <v>79</v>
      </c>
      <c r="AY208" s="197" t="s">
        <v>119</v>
      </c>
    </row>
    <row r="209" s="27" customFormat="true" ht="16.5" hidden="false" customHeight="true" outlineLevel="0" collapsed="false">
      <c r="A209" s="22"/>
      <c r="B209" s="160"/>
      <c r="C209" s="184" t="s">
        <v>335</v>
      </c>
      <c r="D209" s="184" t="s">
        <v>186</v>
      </c>
      <c r="E209" s="185" t="s">
        <v>336</v>
      </c>
      <c r="F209" s="186" t="s">
        <v>337</v>
      </c>
      <c r="G209" s="187" t="s">
        <v>125</v>
      </c>
      <c r="H209" s="188" t="n">
        <v>66.894</v>
      </c>
      <c r="I209" s="189"/>
      <c r="J209" s="190" t="n">
        <f aca="false">ROUND(I209*H209,2)</f>
        <v>0</v>
      </c>
      <c r="K209" s="186" t="s">
        <v>132</v>
      </c>
      <c r="L209" s="191"/>
      <c r="M209" s="192"/>
      <c r="N209" s="193" t="s">
        <v>39</v>
      </c>
      <c r="O209" s="60"/>
      <c r="P209" s="170" t="n">
        <f aca="false">O209*H209</f>
        <v>0</v>
      </c>
      <c r="Q209" s="170" t="n">
        <v>0.00264</v>
      </c>
      <c r="R209" s="170" t="n">
        <f aca="false">Q209*H209</f>
        <v>0.17660016</v>
      </c>
      <c r="S209" s="170" t="n">
        <v>0</v>
      </c>
      <c r="T209" s="171" t="n">
        <f aca="false">S209*H209</f>
        <v>0</v>
      </c>
      <c r="U209" s="22"/>
      <c r="V209" s="22"/>
      <c r="W209" s="22"/>
      <c r="X209" s="22"/>
      <c r="Y209" s="22"/>
      <c r="Z209" s="22"/>
      <c r="AA209" s="22"/>
      <c r="AB209" s="22"/>
      <c r="AC209" s="22"/>
      <c r="AD209" s="22"/>
      <c r="AE209" s="22"/>
      <c r="AR209" s="172" t="s">
        <v>189</v>
      </c>
      <c r="AT209" s="172" t="s">
        <v>186</v>
      </c>
      <c r="AU209" s="172" t="s">
        <v>81</v>
      </c>
      <c r="AY209" s="3" t="s">
        <v>119</v>
      </c>
      <c r="BE209" s="173" t="n">
        <f aca="false">IF(N209="základní",J209,0)</f>
        <v>0</v>
      </c>
      <c r="BF209" s="173" t="n">
        <f aca="false">IF(N209="snížená",J209,0)</f>
        <v>0</v>
      </c>
      <c r="BG209" s="173" t="n">
        <f aca="false">IF(N209="zákl. přenesená",J209,0)</f>
        <v>0</v>
      </c>
      <c r="BH209" s="173" t="n">
        <f aca="false">IF(N209="sníž. přenesená",J209,0)</f>
        <v>0</v>
      </c>
      <c r="BI209" s="173" t="n">
        <f aca="false">IF(N209="nulová",J209,0)</f>
        <v>0</v>
      </c>
      <c r="BJ209" s="3" t="s">
        <v>79</v>
      </c>
      <c r="BK209" s="173" t="n">
        <f aca="false">ROUND(I209*H209,2)</f>
        <v>0</v>
      </c>
      <c r="BL209" s="3" t="s">
        <v>183</v>
      </c>
      <c r="BM209" s="172" t="s">
        <v>338</v>
      </c>
    </row>
    <row r="210" s="174" customFormat="true" ht="12.8" hidden="false" customHeight="false" outlineLevel="0" collapsed="false">
      <c r="B210" s="175"/>
      <c r="D210" s="176" t="s">
        <v>134</v>
      </c>
      <c r="F210" s="178" t="s">
        <v>339</v>
      </c>
      <c r="H210" s="179" t="n">
        <v>66.894</v>
      </c>
      <c r="I210" s="180"/>
      <c r="L210" s="175"/>
      <c r="M210" s="181"/>
      <c r="N210" s="182"/>
      <c r="O210" s="182"/>
      <c r="P210" s="182"/>
      <c r="Q210" s="182"/>
      <c r="R210" s="182"/>
      <c r="S210" s="182"/>
      <c r="T210" s="183"/>
      <c r="AT210" s="177" t="s">
        <v>134</v>
      </c>
      <c r="AU210" s="177" t="s">
        <v>81</v>
      </c>
      <c r="AV210" s="174" t="s">
        <v>81</v>
      </c>
      <c r="AW210" s="174" t="s">
        <v>2</v>
      </c>
      <c r="AX210" s="174" t="s">
        <v>79</v>
      </c>
      <c r="AY210" s="177" t="s">
        <v>119</v>
      </c>
    </row>
    <row r="211" s="27" customFormat="true" ht="24.15" hidden="false" customHeight="true" outlineLevel="0" collapsed="false">
      <c r="A211" s="22"/>
      <c r="B211" s="160"/>
      <c r="C211" s="161" t="s">
        <v>340</v>
      </c>
      <c r="D211" s="161" t="s">
        <v>122</v>
      </c>
      <c r="E211" s="162" t="s">
        <v>341</v>
      </c>
      <c r="F211" s="163" t="s">
        <v>342</v>
      </c>
      <c r="G211" s="164" t="s">
        <v>241</v>
      </c>
      <c r="H211" s="165" t="n">
        <v>12.35</v>
      </c>
      <c r="I211" s="166"/>
      <c r="J211" s="167" t="n">
        <f aca="false">ROUND(I211*H211,2)</f>
        <v>0</v>
      </c>
      <c r="K211" s="163" t="s">
        <v>132</v>
      </c>
      <c r="L211" s="23"/>
      <c r="M211" s="168"/>
      <c r="N211" s="169" t="s">
        <v>39</v>
      </c>
      <c r="O211" s="60"/>
      <c r="P211" s="170" t="n">
        <f aca="false">O211*H211</f>
        <v>0</v>
      </c>
      <c r="Q211" s="170" t="n">
        <v>0</v>
      </c>
      <c r="R211" s="170" t="n">
        <f aca="false">Q211*H211</f>
        <v>0</v>
      </c>
      <c r="S211" s="170" t="n">
        <v>0.003</v>
      </c>
      <c r="T211" s="171" t="n">
        <f aca="false">S211*H211</f>
        <v>0.03705</v>
      </c>
      <c r="U211" s="22"/>
      <c r="V211" s="22"/>
      <c r="W211" s="22"/>
      <c r="X211" s="22"/>
      <c r="Y211" s="22"/>
      <c r="Z211" s="22"/>
      <c r="AA211" s="22"/>
      <c r="AB211" s="22"/>
      <c r="AC211" s="22"/>
      <c r="AD211" s="22"/>
      <c r="AE211" s="22"/>
      <c r="AR211" s="172" t="s">
        <v>183</v>
      </c>
      <c r="AT211" s="172" t="s">
        <v>122</v>
      </c>
      <c r="AU211" s="172" t="s">
        <v>81</v>
      </c>
      <c r="AY211" s="3" t="s">
        <v>119</v>
      </c>
      <c r="BE211" s="173" t="n">
        <f aca="false">IF(N211="základní",J211,0)</f>
        <v>0</v>
      </c>
      <c r="BF211" s="173" t="n">
        <f aca="false">IF(N211="snížená",J211,0)</f>
        <v>0</v>
      </c>
      <c r="BG211" s="173" t="n">
        <f aca="false">IF(N211="zákl. přenesená",J211,0)</f>
        <v>0</v>
      </c>
      <c r="BH211" s="173" t="n">
        <f aca="false">IF(N211="sníž. přenesená",J211,0)</f>
        <v>0</v>
      </c>
      <c r="BI211" s="173" t="n">
        <f aca="false">IF(N211="nulová",J211,0)</f>
        <v>0</v>
      </c>
      <c r="BJ211" s="3" t="s">
        <v>79</v>
      </c>
      <c r="BK211" s="173" t="n">
        <f aca="false">ROUND(I211*H211,2)</f>
        <v>0</v>
      </c>
      <c r="BL211" s="3" t="s">
        <v>183</v>
      </c>
      <c r="BM211" s="172" t="s">
        <v>343</v>
      </c>
    </row>
    <row r="212" s="174" customFormat="true" ht="12.8" hidden="false" customHeight="false" outlineLevel="0" collapsed="false">
      <c r="B212" s="175"/>
      <c r="D212" s="176" t="s">
        <v>134</v>
      </c>
      <c r="E212" s="177"/>
      <c r="F212" s="178" t="s">
        <v>344</v>
      </c>
      <c r="H212" s="179" t="n">
        <v>12.35</v>
      </c>
      <c r="I212" s="180"/>
      <c r="L212" s="175"/>
      <c r="M212" s="181"/>
      <c r="N212" s="182"/>
      <c r="O212" s="182"/>
      <c r="P212" s="182"/>
      <c r="Q212" s="182"/>
      <c r="R212" s="182"/>
      <c r="S212" s="182"/>
      <c r="T212" s="183"/>
      <c r="AT212" s="177" t="s">
        <v>134</v>
      </c>
      <c r="AU212" s="177" t="s">
        <v>81</v>
      </c>
      <c r="AV212" s="174" t="s">
        <v>81</v>
      </c>
      <c r="AW212" s="174" t="s">
        <v>31</v>
      </c>
      <c r="AX212" s="174" t="s">
        <v>79</v>
      </c>
      <c r="AY212" s="177" t="s">
        <v>119</v>
      </c>
    </row>
    <row r="213" s="27" customFormat="true" ht="16.5" hidden="false" customHeight="true" outlineLevel="0" collapsed="false">
      <c r="A213" s="22"/>
      <c r="B213" s="160"/>
      <c r="C213" s="161" t="s">
        <v>345</v>
      </c>
      <c r="D213" s="161" t="s">
        <v>122</v>
      </c>
      <c r="E213" s="162" t="s">
        <v>346</v>
      </c>
      <c r="F213" s="163" t="s">
        <v>347</v>
      </c>
      <c r="G213" s="164" t="s">
        <v>241</v>
      </c>
      <c r="H213" s="165" t="n">
        <v>12.35</v>
      </c>
      <c r="I213" s="166"/>
      <c r="J213" s="167" t="n">
        <f aca="false">ROUND(I213*H213,2)</f>
        <v>0</v>
      </c>
      <c r="K213" s="163" t="s">
        <v>132</v>
      </c>
      <c r="L213" s="23"/>
      <c r="M213" s="168"/>
      <c r="N213" s="169" t="s">
        <v>39</v>
      </c>
      <c r="O213" s="60"/>
      <c r="P213" s="170" t="n">
        <f aca="false">O213*H213</f>
        <v>0</v>
      </c>
      <c r="Q213" s="170" t="n">
        <v>0</v>
      </c>
      <c r="R213" s="170" t="n">
        <f aca="false">Q213*H213</f>
        <v>0</v>
      </c>
      <c r="S213" s="170" t="n">
        <v>0</v>
      </c>
      <c r="T213" s="171" t="n">
        <f aca="false">S213*H213</f>
        <v>0</v>
      </c>
      <c r="U213" s="22"/>
      <c r="V213" s="22"/>
      <c r="W213" s="22"/>
      <c r="X213" s="22"/>
      <c r="Y213" s="22"/>
      <c r="Z213" s="22"/>
      <c r="AA213" s="22"/>
      <c r="AB213" s="22"/>
      <c r="AC213" s="22"/>
      <c r="AD213" s="22"/>
      <c r="AE213" s="22"/>
      <c r="AR213" s="172" t="s">
        <v>183</v>
      </c>
      <c r="AT213" s="172" t="s">
        <v>122</v>
      </c>
      <c r="AU213" s="172" t="s">
        <v>81</v>
      </c>
      <c r="AY213" s="3" t="s">
        <v>119</v>
      </c>
      <c r="BE213" s="173" t="n">
        <f aca="false">IF(N213="základní",J213,0)</f>
        <v>0</v>
      </c>
      <c r="BF213" s="173" t="n">
        <f aca="false">IF(N213="snížená",J213,0)</f>
        <v>0</v>
      </c>
      <c r="BG213" s="173" t="n">
        <f aca="false">IF(N213="zákl. přenesená",J213,0)</f>
        <v>0</v>
      </c>
      <c r="BH213" s="173" t="n">
        <f aca="false">IF(N213="sníž. přenesená",J213,0)</f>
        <v>0</v>
      </c>
      <c r="BI213" s="173" t="n">
        <f aca="false">IF(N213="nulová",J213,0)</f>
        <v>0</v>
      </c>
      <c r="BJ213" s="3" t="s">
        <v>79</v>
      </c>
      <c r="BK213" s="173" t="n">
        <f aca="false">ROUND(I213*H213,2)</f>
        <v>0</v>
      </c>
      <c r="BL213" s="3" t="s">
        <v>183</v>
      </c>
      <c r="BM213" s="172" t="s">
        <v>348</v>
      </c>
    </row>
    <row r="214" s="27" customFormat="true" ht="24.15" hidden="false" customHeight="true" outlineLevel="0" collapsed="false">
      <c r="A214" s="22"/>
      <c r="B214" s="160"/>
      <c r="C214" s="184" t="s">
        <v>349</v>
      </c>
      <c r="D214" s="184" t="s">
        <v>186</v>
      </c>
      <c r="E214" s="185" t="s">
        <v>350</v>
      </c>
      <c r="F214" s="186" t="s">
        <v>351</v>
      </c>
      <c r="G214" s="187" t="s">
        <v>241</v>
      </c>
      <c r="H214" s="188" t="n">
        <v>12.597</v>
      </c>
      <c r="I214" s="189"/>
      <c r="J214" s="190" t="n">
        <f aca="false">ROUND(I214*H214,2)</f>
        <v>0</v>
      </c>
      <c r="K214" s="186" t="s">
        <v>132</v>
      </c>
      <c r="L214" s="191"/>
      <c r="M214" s="192"/>
      <c r="N214" s="193" t="s">
        <v>39</v>
      </c>
      <c r="O214" s="60"/>
      <c r="P214" s="170" t="n">
        <f aca="false">O214*H214</f>
        <v>0</v>
      </c>
      <c r="Q214" s="170" t="n">
        <v>0.00025</v>
      </c>
      <c r="R214" s="170" t="n">
        <f aca="false">Q214*H214</f>
        <v>0.00314925</v>
      </c>
      <c r="S214" s="170" t="n">
        <v>0</v>
      </c>
      <c r="T214" s="171" t="n">
        <f aca="false">S214*H214</f>
        <v>0</v>
      </c>
      <c r="U214" s="22"/>
      <c r="V214" s="22"/>
      <c r="W214" s="22"/>
      <c r="X214" s="22"/>
      <c r="Y214" s="22"/>
      <c r="Z214" s="22"/>
      <c r="AA214" s="22"/>
      <c r="AB214" s="22"/>
      <c r="AC214" s="22"/>
      <c r="AD214" s="22"/>
      <c r="AE214" s="22"/>
      <c r="AR214" s="172" t="s">
        <v>189</v>
      </c>
      <c r="AT214" s="172" t="s">
        <v>186</v>
      </c>
      <c r="AU214" s="172" t="s">
        <v>81</v>
      </c>
      <c r="AY214" s="3" t="s">
        <v>119</v>
      </c>
      <c r="BE214" s="173" t="n">
        <f aca="false">IF(N214="základní",J214,0)</f>
        <v>0</v>
      </c>
      <c r="BF214" s="173" t="n">
        <f aca="false">IF(N214="snížená",J214,0)</f>
        <v>0</v>
      </c>
      <c r="BG214" s="173" t="n">
        <f aca="false">IF(N214="zákl. přenesená",J214,0)</f>
        <v>0</v>
      </c>
      <c r="BH214" s="173" t="n">
        <f aca="false">IF(N214="sníž. přenesená",J214,0)</f>
        <v>0</v>
      </c>
      <c r="BI214" s="173" t="n">
        <f aca="false">IF(N214="nulová",J214,0)</f>
        <v>0</v>
      </c>
      <c r="BJ214" s="3" t="s">
        <v>79</v>
      </c>
      <c r="BK214" s="173" t="n">
        <f aca="false">ROUND(I214*H214,2)</f>
        <v>0</v>
      </c>
      <c r="BL214" s="3" t="s">
        <v>183</v>
      </c>
      <c r="BM214" s="172" t="s">
        <v>352</v>
      </c>
    </row>
    <row r="215" s="174" customFormat="true" ht="12.8" hidden="false" customHeight="false" outlineLevel="0" collapsed="false">
      <c r="B215" s="175"/>
      <c r="D215" s="176" t="s">
        <v>134</v>
      </c>
      <c r="F215" s="178" t="s">
        <v>353</v>
      </c>
      <c r="H215" s="179" t="n">
        <v>12.597</v>
      </c>
      <c r="I215" s="180"/>
      <c r="L215" s="175"/>
      <c r="M215" s="181"/>
      <c r="N215" s="182"/>
      <c r="O215" s="182"/>
      <c r="P215" s="182"/>
      <c r="Q215" s="182"/>
      <c r="R215" s="182"/>
      <c r="S215" s="182"/>
      <c r="T215" s="183"/>
      <c r="AT215" s="177" t="s">
        <v>134</v>
      </c>
      <c r="AU215" s="177" t="s">
        <v>81</v>
      </c>
      <c r="AV215" s="174" t="s">
        <v>81</v>
      </c>
      <c r="AW215" s="174" t="s">
        <v>2</v>
      </c>
      <c r="AX215" s="174" t="s">
        <v>79</v>
      </c>
      <c r="AY215" s="177" t="s">
        <v>119</v>
      </c>
    </row>
    <row r="216" s="27" customFormat="true" ht="24.15" hidden="false" customHeight="true" outlineLevel="0" collapsed="false">
      <c r="A216" s="22"/>
      <c r="B216" s="160"/>
      <c r="C216" s="161" t="s">
        <v>354</v>
      </c>
      <c r="D216" s="161" t="s">
        <v>122</v>
      </c>
      <c r="E216" s="162" t="s">
        <v>355</v>
      </c>
      <c r="F216" s="163" t="s">
        <v>356</v>
      </c>
      <c r="G216" s="164" t="s">
        <v>207</v>
      </c>
      <c r="H216" s="194"/>
      <c r="I216" s="166"/>
      <c r="J216" s="167" t="n">
        <f aca="false">ROUND(I216*H216,2)</f>
        <v>0</v>
      </c>
      <c r="K216" s="163" t="s">
        <v>132</v>
      </c>
      <c r="L216" s="23"/>
      <c r="M216" s="168"/>
      <c r="N216" s="169" t="s">
        <v>39</v>
      </c>
      <c r="O216" s="60"/>
      <c r="P216" s="170" t="n">
        <f aca="false">O216*H216</f>
        <v>0</v>
      </c>
      <c r="Q216" s="170" t="n">
        <v>0</v>
      </c>
      <c r="R216" s="170" t="n">
        <f aca="false">Q216*H216</f>
        <v>0</v>
      </c>
      <c r="S216" s="170" t="n">
        <v>0</v>
      </c>
      <c r="T216" s="171" t="n">
        <f aca="false">S216*H216</f>
        <v>0</v>
      </c>
      <c r="U216" s="22"/>
      <c r="V216" s="22"/>
      <c r="W216" s="22"/>
      <c r="X216" s="22"/>
      <c r="Y216" s="22"/>
      <c r="Z216" s="22"/>
      <c r="AA216" s="22"/>
      <c r="AB216" s="22"/>
      <c r="AC216" s="22"/>
      <c r="AD216" s="22"/>
      <c r="AE216" s="22"/>
      <c r="AR216" s="172" t="s">
        <v>183</v>
      </c>
      <c r="AT216" s="172" t="s">
        <v>122</v>
      </c>
      <c r="AU216" s="172" t="s">
        <v>81</v>
      </c>
      <c r="AY216" s="3" t="s">
        <v>119</v>
      </c>
      <c r="BE216" s="173" t="n">
        <f aca="false">IF(N216="základní",J216,0)</f>
        <v>0</v>
      </c>
      <c r="BF216" s="173" t="n">
        <f aca="false">IF(N216="snížená",J216,0)</f>
        <v>0</v>
      </c>
      <c r="BG216" s="173" t="n">
        <f aca="false">IF(N216="zákl. přenesená",J216,0)</f>
        <v>0</v>
      </c>
      <c r="BH216" s="173" t="n">
        <f aca="false">IF(N216="sníž. přenesená",J216,0)</f>
        <v>0</v>
      </c>
      <c r="BI216" s="173" t="n">
        <f aca="false">IF(N216="nulová",J216,0)</f>
        <v>0</v>
      </c>
      <c r="BJ216" s="3" t="s">
        <v>79</v>
      </c>
      <c r="BK216" s="173" t="n">
        <f aca="false">ROUND(I216*H216,2)</f>
        <v>0</v>
      </c>
      <c r="BL216" s="3" t="s">
        <v>183</v>
      </c>
      <c r="BM216" s="172" t="s">
        <v>357</v>
      </c>
    </row>
    <row r="217" s="146" customFormat="true" ht="22.8" hidden="false" customHeight="true" outlineLevel="0" collapsed="false">
      <c r="B217" s="147"/>
      <c r="D217" s="148" t="s">
        <v>73</v>
      </c>
      <c r="E217" s="158" t="s">
        <v>358</v>
      </c>
      <c r="F217" s="158" t="s">
        <v>359</v>
      </c>
      <c r="I217" s="150"/>
      <c r="J217" s="159" t="n">
        <f aca="false">BK217</f>
        <v>0</v>
      </c>
      <c r="L217" s="147"/>
      <c r="M217" s="152"/>
      <c r="N217" s="153"/>
      <c r="O217" s="153"/>
      <c r="P217" s="154" t="n">
        <f aca="false">SUM(P218:P228)</f>
        <v>0</v>
      </c>
      <c r="Q217" s="153"/>
      <c r="R217" s="154" t="n">
        <f aca="false">SUM(R218:R228)</f>
        <v>0.0654056</v>
      </c>
      <c r="S217" s="153"/>
      <c r="T217" s="155" t="n">
        <f aca="false">SUM(T218:T228)</f>
        <v>0</v>
      </c>
      <c r="AR217" s="148" t="s">
        <v>81</v>
      </c>
      <c r="AT217" s="156" t="s">
        <v>73</v>
      </c>
      <c r="AU217" s="156" t="s">
        <v>79</v>
      </c>
      <c r="AY217" s="148" t="s">
        <v>119</v>
      </c>
      <c r="BK217" s="157" t="n">
        <f aca="false">SUM(BK218:BK228)</f>
        <v>0</v>
      </c>
    </row>
    <row r="218" s="27" customFormat="true" ht="16.5" hidden="false" customHeight="true" outlineLevel="0" collapsed="false">
      <c r="A218" s="22"/>
      <c r="B218" s="160"/>
      <c r="C218" s="161" t="s">
        <v>360</v>
      </c>
      <c r="D218" s="161" t="s">
        <v>122</v>
      </c>
      <c r="E218" s="162" t="s">
        <v>361</v>
      </c>
      <c r="F218" s="163" t="s">
        <v>362</v>
      </c>
      <c r="G218" s="164" t="s">
        <v>125</v>
      </c>
      <c r="H218" s="165" t="n">
        <v>3.12</v>
      </c>
      <c r="I218" s="166"/>
      <c r="J218" s="167" t="n">
        <f aca="false">ROUND(I218*H218,2)</f>
        <v>0</v>
      </c>
      <c r="K218" s="163" t="s">
        <v>132</v>
      </c>
      <c r="L218" s="23"/>
      <c r="M218" s="168"/>
      <c r="N218" s="169" t="s">
        <v>39</v>
      </c>
      <c r="O218" s="60"/>
      <c r="P218" s="170" t="n">
        <f aca="false">O218*H218</f>
        <v>0</v>
      </c>
      <c r="Q218" s="170" t="n">
        <v>0.0003</v>
      </c>
      <c r="R218" s="170" t="n">
        <f aca="false">Q218*H218</f>
        <v>0.000936</v>
      </c>
      <c r="S218" s="170" t="n">
        <v>0</v>
      </c>
      <c r="T218" s="171" t="n">
        <f aca="false">S218*H218</f>
        <v>0</v>
      </c>
      <c r="U218" s="22"/>
      <c r="V218" s="22"/>
      <c r="W218" s="22"/>
      <c r="X218" s="22"/>
      <c r="Y218" s="22"/>
      <c r="Z218" s="22"/>
      <c r="AA218" s="22"/>
      <c r="AB218" s="22"/>
      <c r="AC218" s="22"/>
      <c r="AD218" s="22"/>
      <c r="AE218" s="22"/>
      <c r="AR218" s="172" t="s">
        <v>183</v>
      </c>
      <c r="AT218" s="172" t="s">
        <v>122</v>
      </c>
      <c r="AU218" s="172" t="s">
        <v>81</v>
      </c>
      <c r="AY218" s="3" t="s">
        <v>119</v>
      </c>
      <c r="BE218" s="173" t="n">
        <f aca="false">IF(N218="základní",J218,0)</f>
        <v>0</v>
      </c>
      <c r="BF218" s="173" t="n">
        <f aca="false">IF(N218="snížená",J218,0)</f>
        <v>0</v>
      </c>
      <c r="BG218" s="173" t="n">
        <f aca="false">IF(N218="zákl. přenesená",J218,0)</f>
        <v>0</v>
      </c>
      <c r="BH218" s="173" t="n">
        <f aca="false">IF(N218="sníž. přenesená",J218,0)</f>
        <v>0</v>
      </c>
      <c r="BI218" s="173" t="n">
        <f aca="false">IF(N218="nulová",J218,0)</f>
        <v>0</v>
      </c>
      <c r="BJ218" s="3" t="s">
        <v>79</v>
      </c>
      <c r="BK218" s="173" t="n">
        <f aca="false">ROUND(I218*H218,2)</f>
        <v>0</v>
      </c>
      <c r="BL218" s="3" t="s">
        <v>183</v>
      </c>
      <c r="BM218" s="172" t="s">
        <v>363</v>
      </c>
    </row>
    <row r="219" s="174" customFormat="true" ht="12.8" hidden="false" customHeight="false" outlineLevel="0" collapsed="false">
      <c r="B219" s="175"/>
      <c r="D219" s="176" t="s">
        <v>134</v>
      </c>
      <c r="E219" s="177"/>
      <c r="F219" s="178" t="s">
        <v>364</v>
      </c>
      <c r="H219" s="179" t="n">
        <v>3.12</v>
      </c>
      <c r="I219" s="180"/>
      <c r="L219" s="175"/>
      <c r="M219" s="181"/>
      <c r="N219" s="182"/>
      <c r="O219" s="182"/>
      <c r="P219" s="182"/>
      <c r="Q219" s="182"/>
      <c r="R219" s="182"/>
      <c r="S219" s="182"/>
      <c r="T219" s="183"/>
      <c r="AT219" s="177" t="s">
        <v>134</v>
      </c>
      <c r="AU219" s="177" t="s">
        <v>81</v>
      </c>
      <c r="AV219" s="174" t="s">
        <v>81</v>
      </c>
      <c r="AW219" s="174" t="s">
        <v>31</v>
      </c>
      <c r="AX219" s="174" t="s">
        <v>79</v>
      </c>
      <c r="AY219" s="177" t="s">
        <v>119</v>
      </c>
    </row>
    <row r="220" s="27" customFormat="true" ht="16.5" hidden="false" customHeight="true" outlineLevel="0" collapsed="false">
      <c r="A220" s="22"/>
      <c r="B220" s="160"/>
      <c r="C220" s="161" t="s">
        <v>365</v>
      </c>
      <c r="D220" s="161" t="s">
        <v>122</v>
      </c>
      <c r="E220" s="162" t="s">
        <v>366</v>
      </c>
      <c r="F220" s="163" t="s">
        <v>367</v>
      </c>
      <c r="G220" s="164" t="s">
        <v>125</v>
      </c>
      <c r="H220" s="165" t="n">
        <v>3.12</v>
      </c>
      <c r="I220" s="166"/>
      <c r="J220" s="167" t="n">
        <f aca="false">ROUND(I220*H220,2)</f>
        <v>0</v>
      </c>
      <c r="K220" s="163" t="s">
        <v>132</v>
      </c>
      <c r="L220" s="23"/>
      <c r="M220" s="168"/>
      <c r="N220" s="169" t="s">
        <v>39</v>
      </c>
      <c r="O220" s="60"/>
      <c r="P220" s="170" t="n">
        <f aca="false">O220*H220</f>
        <v>0</v>
      </c>
      <c r="Q220" s="170" t="n">
        <v>0.0045</v>
      </c>
      <c r="R220" s="170" t="n">
        <f aca="false">Q220*H220</f>
        <v>0.01404</v>
      </c>
      <c r="S220" s="170" t="n">
        <v>0</v>
      </c>
      <c r="T220" s="171" t="n">
        <f aca="false">S220*H220</f>
        <v>0</v>
      </c>
      <c r="U220" s="22"/>
      <c r="V220" s="22"/>
      <c r="W220" s="22"/>
      <c r="X220" s="22"/>
      <c r="Y220" s="22"/>
      <c r="Z220" s="22"/>
      <c r="AA220" s="22"/>
      <c r="AB220" s="22"/>
      <c r="AC220" s="22"/>
      <c r="AD220" s="22"/>
      <c r="AE220" s="22"/>
      <c r="AR220" s="172" t="s">
        <v>183</v>
      </c>
      <c r="AT220" s="172" t="s">
        <v>122</v>
      </c>
      <c r="AU220" s="172" t="s">
        <v>81</v>
      </c>
      <c r="AY220" s="3" t="s">
        <v>119</v>
      </c>
      <c r="BE220" s="173" t="n">
        <f aca="false">IF(N220="základní",J220,0)</f>
        <v>0</v>
      </c>
      <c r="BF220" s="173" t="n">
        <f aca="false">IF(N220="snížená",J220,0)</f>
        <v>0</v>
      </c>
      <c r="BG220" s="173" t="n">
        <f aca="false">IF(N220="zákl. přenesená",J220,0)</f>
        <v>0</v>
      </c>
      <c r="BH220" s="173" t="n">
        <f aca="false">IF(N220="sníž. přenesená",J220,0)</f>
        <v>0</v>
      </c>
      <c r="BI220" s="173" t="n">
        <f aca="false">IF(N220="nulová",J220,0)</f>
        <v>0</v>
      </c>
      <c r="BJ220" s="3" t="s">
        <v>79</v>
      </c>
      <c r="BK220" s="173" t="n">
        <f aca="false">ROUND(I220*H220,2)</f>
        <v>0</v>
      </c>
      <c r="BL220" s="3" t="s">
        <v>183</v>
      </c>
      <c r="BM220" s="172" t="s">
        <v>368</v>
      </c>
    </row>
    <row r="221" s="27" customFormat="true" ht="33" hidden="false" customHeight="true" outlineLevel="0" collapsed="false">
      <c r="A221" s="22"/>
      <c r="B221" s="160"/>
      <c r="C221" s="161" t="s">
        <v>369</v>
      </c>
      <c r="D221" s="161" t="s">
        <v>122</v>
      </c>
      <c r="E221" s="162" t="s">
        <v>370</v>
      </c>
      <c r="F221" s="163" t="s">
        <v>371</v>
      </c>
      <c r="G221" s="164" t="s">
        <v>125</v>
      </c>
      <c r="H221" s="165" t="n">
        <v>3.12</v>
      </c>
      <c r="I221" s="166"/>
      <c r="J221" s="167" t="n">
        <f aca="false">ROUND(I221*H221,2)</f>
        <v>0</v>
      </c>
      <c r="K221" s="163" t="s">
        <v>132</v>
      </c>
      <c r="L221" s="23"/>
      <c r="M221" s="168"/>
      <c r="N221" s="169" t="s">
        <v>39</v>
      </c>
      <c r="O221" s="60"/>
      <c r="P221" s="170" t="n">
        <f aca="false">O221*H221</f>
        <v>0</v>
      </c>
      <c r="Q221" s="170" t="n">
        <v>0.0073</v>
      </c>
      <c r="R221" s="170" t="n">
        <f aca="false">Q221*H221</f>
        <v>0.022776</v>
      </c>
      <c r="S221" s="170" t="n">
        <v>0</v>
      </c>
      <c r="T221" s="171" t="n">
        <f aca="false">S221*H221</f>
        <v>0</v>
      </c>
      <c r="U221" s="22"/>
      <c r="V221" s="22"/>
      <c r="W221" s="22"/>
      <c r="X221" s="22"/>
      <c r="Y221" s="22"/>
      <c r="Z221" s="22"/>
      <c r="AA221" s="22"/>
      <c r="AB221" s="22"/>
      <c r="AC221" s="22"/>
      <c r="AD221" s="22"/>
      <c r="AE221" s="22"/>
      <c r="AR221" s="172" t="s">
        <v>183</v>
      </c>
      <c r="AT221" s="172" t="s">
        <v>122</v>
      </c>
      <c r="AU221" s="172" t="s">
        <v>81</v>
      </c>
      <c r="AY221" s="3" t="s">
        <v>119</v>
      </c>
      <c r="BE221" s="173" t="n">
        <f aca="false">IF(N221="základní",J221,0)</f>
        <v>0</v>
      </c>
      <c r="BF221" s="173" t="n">
        <f aca="false">IF(N221="snížená",J221,0)</f>
        <v>0</v>
      </c>
      <c r="BG221" s="173" t="n">
        <f aca="false">IF(N221="zákl. přenesená",J221,0)</f>
        <v>0</v>
      </c>
      <c r="BH221" s="173" t="n">
        <f aca="false">IF(N221="sníž. přenesená",J221,0)</f>
        <v>0</v>
      </c>
      <c r="BI221" s="173" t="n">
        <f aca="false">IF(N221="nulová",J221,0)</f>
        <v>0</v>
      </c>
      <c r="BJ221" s="3" t="s">
        <v>79</v>
      </c>
      <c r="BK221" s="173" t="n">
        <f aca="false">ROUND(I221*H221,2)</f>
        <v>0</v>
      </c>
      <c r="BL221" s="3" t="s">
        <v>183</v>
      </c>
      <c r="BM221" s="172" t="s">
        <v>372</v>
      </c>
    </row>
    <row r="222" s="27" customFormat="true" ht="24.15" hidden="false" customHeight="true" outlineLevel="0" collapsed="false">
      <c r="A222" s="22"/>
      <c r="B222" s="160"/>
      <c r="C222" s="161" t="s">
        <v>373</v>
      </c>
      <c r="D222" s="161" t="s">
        <v>122</v>
      </c>
      <c r="E222" s="162" t="s">
        <v>374</v>
      </c>
      <c r="F222" s="163" t="s">
        <v>375</v>
      </c>
      <c r="G222" s="164" t="s">
        <v>125</v>
      </c>
      <c r="H222" s="165" t="n">
        <v>3.12</v>
      </c>
      <c r="I222" s="166"/>
      <c r="J222" s="167" t="n">
        <f aca="false">ROUND(I222*H222,2)</f>
        <v>0</v>
      </c>
      <c r="K222" s="163" t="s">
        <v>132</v>
      </c>
      <c r="L222" s="23"/>
      <c r="M222" s="168"/>
      <c r="N222" s="169" t="s">
        <v>39</v>
      </c>
      <c r="O222" s="60"/>
      <c r="P222" s="170" t="n">
        <f aca="false">O222*H222</f>
        <v>0</v>
      </c>
      <c r="Q222" s="170" t="n">
        <v>0</v>
      </c>
      <c r="R222" s="170" t="n">
        <f aca="false">Q222*H222</f>
        <v>0</v>
      </c>
      <c r="S222" s="170" t="n">
        <v>0</v>
      </c>
      <c r="T222" s="171" t="n">
        <f aca="false">S222*H222</f>
        <v>0</v>
      </c>
      <c r="U222" s="22"/>
      <c r="V222" s="22"/>
      <c r="W222" s="22"/>
      <c r="X222" s="22"/>
      <c r="Y222" s="22"/>
      <c r="Z222" s="22"/>
      <c r="AA222" s="22"/>
      <c r="AB222" s="22"/>
      <c r="AC222" s="22"/>
      <c r="AD222" s="22"/>
      <c r="AE222" s="22"/>
      <c r="AR222" s="172" t="s">
        <v>183</v>
      </c>
      <c r="AT222" s="172" t="s">
        <v>122</v>
      </c>
      <c r="AU222" s="172" t="s">
        <v>81</v>
      </c>
      <c r="AY222" s="3" t="s">
        <v>119</v>
      </c>
      <c r="BE222" s="173" t="n">
        <f aca="false">IF(N222="základní",J222,0)</f>
        <v>0</v>
      </c>
      <c r="BF222" s="173" t="n">
        <f aca="false">IF(N222="snížená",J222,0)</f>
        <v>0</v>
      </c>
      <c r="BG222" s="173" t="n">
        <f aca="false">IF(N222="zákl. přenesená",J222,0)</f>
        <v>0</v>
      </c>
      <c r="BH222" s="173" t="n">
        <f aca="false">IF(N222="sníž. přenesená",J222,0)</f>
        <v>0</v>
      </c>
      <c r="BI222" s="173" t="n">
        <f aca="false">IF(N222="nulová",J222,0)</f>
        <v>0</v>
      </c>
      <c r="BJ222" s="3" t="s">
        <v>79</v>
      </c>
      <c r="BK222" s="173" t="n">
        <f aca="false">ROUND(I222*H222,2)</f>
        <v>0</v>
      </c>
      <c r="BL222" s="3" t="s">
        <v>183</v>
      </c>
      <c r="BM222" s="172" t="s">
        <v>376</v>
      </c>
    </row>
    <row r="223" s="27" customFormat="true" ht="24.15" hidden="false" customHeight="true" outlineLevel="0" collapsed="false">
      <c r="A223" s="22"/>
      <c r="B223" s="160"/>
      <c r="C223" s="161" t="s">
        <v>377</v>
      </c>
      <c r="D223" s="161" t="s">
        <v>122</v>
      </c>
      <c r="E223" s="162" t="s">
        <v>378</v>
      </c>
      <c r="F223" s="163" t="s">
        <v>379</v>
      </c>
      <c r="G223" s="164" t="s">
        <v>125</v>
      </c>
      <c r="H223" s="165" t="n">
        <v>3.12</v>
      </c>
      <c r="I223" s="166"/>
      <c r="J223" s="167" t="n">
        <f aca="false">ROUND(I223*H223,2)</f>
        <v>0</v>
      </c>
      <c r="K223" s="163" t="s">
        <v>132</v>
      </c>
      <c r="L223" s="23"/>
      <c r="M223" s="168"/>
      <c r="N223" s="169" t="s">
        <v>39</v>
      </c>
      <c r="O223" s="60"/>
      <c r="P223" s="170" t="n">
        <f aca="false">O223*H223</f>
        <v>0</v>
      </c>
      <c r="Q223" s="170" t="n">
        <v>0</v>
      </c>
      <c r="R223" s="170" t="n">
        <f aca="false">Q223*H223</f>
        <v>0</v>
      </c>
      <c r="S223" s="170" t="n">
        <v>0</v>
      </c>
      <c r="T223" s="171" t="n">
        <f aca="false">S223*H223</f>
        <v>0</v>
      </c>
      <c r="U223" s="22"/>
      <c r="V223" s="22"/>
      <c r="W223" s="22"/>
      <c r="X223" s="22"/>
      <c r="Y223" s="22"/>
      <c r="Z223" s="22"/>
      <c r="AA223" s="22"/>
      <c r="AB223" s="22"/>
      <c r="AC223" s="22"/>
      <c r="AD223" s="22"/>
      <c r="AE223" s="22"/>
      <c r="AR223" s="172" t="s">
        <v>183</v>
      </c>
      <c r="AT223" s="172" t="s">
        <v>122</v>
      </c>
      <c r="AU223" s="172" t="s">
        <v>81</v>
      </c>
      <c r="AY223" s="3" t="s">
        <v>119</v>
      </c>
      <c r="BE223" s="173" t="n">
        <f aca="false">IF(N223="základní",J223,0)</f>
        <v>0</v>
      </c>
      <c r="BF223" s="173" t="n">
        <f aca="false">IF(N223="snížená",J223,0)</f>
        <v>0</v>
      </c>
      <c r="BG223" s="173" t="n">
        <f aca="false">IF(N223="zákl. přenesená",J223,0)</f>
        <v>0</v>
      </c>
      <c r="BH223" s="173" t="n">
        <f aca="false">IF(N223="sníž. přenesená",J223,0)</f>
        <v>0</v>
      </c>
      <c r="BI223" s="173" t="n">
        <f aca="false">IF(N223="nulová",J223,0)</f>
        <v>0</v>
      </c>
      <c r="BJ223" s="3" t="s">
        <v>79</v>
      </c>
      <c r="BK223" s="173" t="n">
        <f aca="false">ROUND(I223*H223,2)</f>
        <v>0</v>
      </c>
      <c r="BL223" s="3" t="s">
        <v>183</v>
      </c>
      <c r="BM223" s="172" t="s">
        <v>380</v>
      </c>
    </row>
    <row r="224" s="27" customFormat="true" ht="21.75" hidden="false" customHeight="true" outlineLevel="0" collapsed="false">
      <c r="A224" s="22"/>
      <c r="B224" s="160"/>
      <c r="C224" s="161" t="s">
        <v>381</v>
      </c>
      <c r="D224" s="161" t="s">
        <v>122</v>
      </c>
      <c r="E224" s="162" t="s">
        <v>382</v>
      </c>
      <c r="F224" s="163" t="s">
        <v>383</v>
      </c>
      <c r="G224" s="164" t="s">
        <v>241</v>
      </c>
      <c r="H224" s="165" t="n">
        <v>5.2</v>
      </c>
      <c r="I224" s="166"/>
      <c r="J224" s="167" t="n">
        <f aca="false">ROUND(I224*H224,2)</f>
        <v>0</v>
      </c>
      <c r="K224" s="163" t="s">
        <v>132</v>
      </c>
      <c r="L224" s="23"/>
      <c r="M224" s="168"/>
      <c r="N224" s="169" t="s">
        <v>39</v>
      </c>
      <c r="O224" s="60"/>
      <c r="P224" s="170" t="n">
        <f aca="false">O224*H224</f>
        <v>0</v>
      </c>
      <c r="Q224" s="170" t="n">
        <v>0.0005</v>
      </c>
      <c r="R224" s="170" t="n">
        <f aca="false">Q224*H224</f>
        <v>0.0026</v>
      </c>
      <c r="S224" s="170" t="n">
        <v>0</v>
      </c>
      <c r="T224" s="171" t="n">
        <f aca="false">S224*H224</f>
        <v>0</v>
      </c>
      <c r="U224" s="22"/>
      <c r="V224" s="22"/>
      <c r="W224" s="22"/>
      <c r="X224" s="22"/>
      <c r="Y224" s="22"/>
      <c r="Z224" s="22"/>
      <c r="AA224" s="22"/>
      <c r="AB224" s="22"/>
      <c r="AC224" s="22"/>
      <c r="AD224" s="22"/>
      <c r="AE224" s="22"/>
      <c r="AR224" s="172" t="s">
        <v>183</v>
      </c>
      <c r="AT224" s="172" t="s">
        <v>122</v>
      </c>
      <c r="AU224" s="172" t="s">
        <v>81</v>
      </c>
      <c r="AY224" s="3" t="s">
        <v>119</v>
      </c>
      <c r="BE224" s="173" t="n">
        <f aca="false">IF(N224="základní",J224,0)</f>
        <v>0</v>
      </c>
      <c r="BF224" s="173" t="n">
        <f aca="false">IF(N224="snížená",J224,0)</f>
        <v>0</v>
      </c>
      <c r="BG224" s="173" t="n">
        <f aca="false">IF(N224="zákl. přenesená",J224,0)</f>
        <v>0</v>
      </c>
      <c r="BH224" s="173" t="n">
        <f aca="false">IF(N224="sníž. přenesená",J224,0)</f>
        <v>0</v>
      </c>
      <c r="BI224" s="173" t="n">
        <f aca="false">IF(N224="nulová",J224,0)</f>
        <v>0</v>
      </c>
      <c r="BJ224" s="3" t="s">
        <v>79</v>
      </c>
      <c r="BK224" s="173" t="n">
        <f aca="false">ROUND(I224*H224,2)</f>
        <v>0</v>
      </c>
      <c r="BL224" s="3" t="s">
        <v>183</v>
      </c>
      <c r="BM224" s="172" t="s">
        <v>384</v>
      </c>
    </row>
    <row r="225" s="27" customFormat="true" ht="24.15" hidden="false" customHeight="true" outlineLevel="0" collapsed="false">
      <c r="A225" s="22"/>
      <c r="B225" s="160"/>
      <c r="C225" s="161" t="s">
        <v>385</v>
      </c>
      <c r="D225" s="161" t="s">
        <v>122</v>
      </c>
      <c r="E225" s="162" t="s">
        <v>386</v>
      </c>
      <c r="F225" s="163" t="s">
        <v>387</v>
      </c>
      <c r="G225" s="164" t="s">
        <v>125</v>
      </c>
      <c r="H225" s="165" t="n">
        <v>3.432</v>
      </c>
      <c r="I225" s="166"/>
      <c r="J225" s="167" t="n">
        <f aca="false">ROUND(I225*H225,2)</f>
        <v>0</v>
      </c>
      <c r="K225" s="163"/>
      <c r="L225" s="23"/>
      <c r="M225" s="168"/>
      <c r="N225" s="169" t="s">
        <v>39</v>
      </c>
      <c r="O225" s="60"/>
      <c r="P225" s="170" t="n">
        <f aca="false">O225*H225</f>
        <v>0</v>
      </c>
      <c r="Q225" s="170" t="n">
        <v>0.0073</v>
      </c>
      <c r="R225" s="170" t="n">
        <f aca="false">Q225*H225</f>
        <v>0.0250536</v>
      </c>
      <c r="S225" s="170" t="n">
        <v>0</v>
      </c>
      <c r="T225" s="171" t="n">
        <f aca="false">S225*H225</f>
        <v>0</v>
      </c>
      <c r="U225" s="22"/>
      <c r="V225" s="22"/>
      <c r="W225" s="22"/>
      <c r="X225" s="22"/>
      <c r="Y225" s="22"/>
      <c r="Z225" s="22"/>
      <c r="AA225" s="22"/>
      <c r="AB225" s="22"/>
      <c r="AC225" s="22"/>
      <c r="AD225" s="22"/>
      <c r="AE225" s="22"/>
      <c r="AR225" s="172" t="s">
        <v>183</v>
      </c>
      <c r="AT225" s="172" t="s">
        <v>122</v>
      </c>
      <c r="AU225" s="172" t="s">
        <v>81</v>
      </c>
      <c r="AY225" s="3" t="s">
        <v>119</v>
      </c>
      <c r="BE225" s="173" t="n">
        <f aca="false">IF(N225="základní",J225,0)</f>
        <v>0</v>
      </c>
      <c r="BF225" s="173" t="n">
        <f aca="false">IF(N225="snížená",J225,0)</f>
        <v>0</v>
      </c>
      <c r="BG225" s="173" t="n">
        <f aca="false">IF(N225="zákl. přenesená",J225,0)</f>
        <v>0</v>
      </c>
      <c r="BH225" s="173" t="n">
        <f aca="false">IF(N225="sníž. přenesená",J225,0)</f>
        <v>0</v>
      </c>
      <c r="BI225" s="173" t="n">
        <f aca="false">IF(N225="nulová",J225,0)</f>
        <v>0</v>
      </c>
      <c r="BJ225" s="3" t="s">
        <v>79</v>
      </c>
      <c r="BK225" s="173" t="n">
        <f aca="false">ROUND(I225*H225,2)</f>
        <v>0</v>
      </c>
      <c r="BL225" s="3" t="s">
        <v>183</v>
      </c>
      <c r="BM225" s="172" t="s">
        <v>388</v>
      </c>
    </row>
    <row r="226" s="174" customFormat="true" ht="12.8" hidden="false" customHeight="false" outlineLevel="0" collapsed="false">
      <c r="B226" s="175"/>
      <c r="D226" s="176" t="s">
        <v>134</v>
      </c>
      <c r="E226" s="177"/>
      <c r="F226" s="178" t="s">
        <v>389</v>
      </c>
      <c r="H226" s="179" t="n">
        <v>3.12</v>
      </c>
      <c r="I226" s="180"/>
      <c r="L226" s="175"/>
      <c r="M226" s="181"/>
      <c r="N226" s="182"/>
      <c r="O226" s="182"/>
      <c r="P226" s="182"/>
      <c r="Q226" s="182"/>
      <c r="R226" s="182"/>
      <c r="S226" s="182"/>
      <c r="T226" s="183"/>
      <c r="AT226" s="177" t="s">
        <v>134</v>
      </c>
      <c r="AU226" s="177" t="s">
        <v>81</v>
      </c>
      <c r="AV226" s="174" t="s">
        <v>81</v>
      </c>
      <c r="AW226" s="174" t="s">
        <v>31</v>
      </c>
      <c r="AX226" s="174" t="s">
        <v>79</v>
      </c>
      <c r="AY226" s="177" t="s">
        <v>119</v>
      </c>
    </row>
    <row r="227" s="174" customFormat="true" ht="12.8" hidden="false" customHeight="false" outlineLevel="0" collapsed="false">
      <c r="B227" s="175"/>
      <c r="D227" s="176" t="s">
        <v>134</v>
      </c>
      <c r="F227" s="178" t="s">
        <v>390</v>
      </c>
      <c r="H227" s="179" t="n">
        <v>3.432</v>
      </c>
      <c r="I227" s="180"/>
      <c r="L227" s="175"/>
      <c r="M227" s="181"/>
      <c r="N227" s="182"/>
      <c r="O227" s="182"/>
      <c r="P227" s="182"/>
      <c r="Q227" s="182"/>
      <c r="R227" s="182"/>
      <c r="S227" s="182"/>
      <c r="T227" s="183"/>
      <c r="AT227" s="177" t="s">
        <v>134</v>
      </c>
      <c r="AU227" s="177" t="s">
        <v>81</v>
      </c>
      <c r="AV227" s="174" t="s">
        <v>81</v>
      </c>
      <c r="AW227" s="174" t="s">
        <v>2</v>
      </c>
      <c r="AX227" s="174" t="s">
        <v>79</v>
      </c>
      <c r="AY227" s="177" t="s">
        <v>119</v>
      </c>
    </row>
    <row r="228" s="27" customFormat="true" ht="24.15" hidden="false" customHeight="true" outlineLevel="0" collapsed="false">
      <c r="A228" s="22"/>
      <c r="B228" s="160"/>
      <c r="C228" s="161" t="s">
        <v>391</v>
      </c>
      <c r="D228" s="161" t="s">
        <v>122</v>
      </c>
      <c r="E228" s="162" t="s">
        <v>392</v>
      </c>
      <c r="F228" s="163" t="s">
        <v>393</v>
      </c>
      <c r="G228" s="164" t="s">
        <v>207</v>
      </c>
      <c r="H228" s="194"/>
      <c r="I228" s="166"/>
      <c r="J228" s="167" t="n">
        <f aca="false">ROUND(I228*H228,2)</f>
        <v>0</v>
      </c>
      <c r="K228" s="163" t="s">
        <v>132</v>
      </c>
      <c r="L228" s="23"/>
      <c r="M228" s="168"/>
      <c r="N228" s="169" t="s">
        <v>39</v>
      </c>
      <c r="O228" s="60"/>
      <c r="P228" s="170" t="n">
        <f aca="false">O228*H228</f>
        <v>0</v>
      </c>
      <c r="Q228" s="170" t="n">
        <v>0</v>
      </c>
      <c r="R228" s="170" t="n">
        <f aca="false">Q228*H228</f>
        <v>0</v>
      </c>
      <c r="S228" s="170" t="n">
        <v>0</v>
      </c>
      <c r="T228" s="171" t="n">
        <f aca="false">S228*H228</f>
        <v>0</v>
      </c>
      <c r="U228" s="22"/>
      <c r="V228" s="22"/>
      <c r="W228" s="22"/>
      <c r="X228" s="22"/>
      <c r="Y228" s="22"/>
      <c r="Z228" s="22"/>
      <c r="AA228" s="22"/>
      <c r="AB228" s="22"/>
      <c r="AC228" s="22"/>
      <c r="AD228" s="22"/>
      <c r="AE228" s="22"/>
      <c r="AR228" s="172" t="s">
        <v>183</v>
      </c>
      <c r="AT228" s="172" t="s">
        <v>122</v>
      </c>
      <c r="AU228" s="172" t="s">
        <v>81</v>
      </c>
      <c r="AY228" s="3" t="s">
        <v>119</v>
      </c>
      <c r="BE228" s="173" t="n">
        <f aca="false">IF(N228="základní",J228,0)</f>
        <v>0</v>
      </c>
      <c r="BF228" s="173" t="n">
        <f aca="false">IF(N228="snížená",J228,0)</f>
        <v>0</v>
      </c>
      <c r="BG228" s="173" t="n">
        <f aca="false">IF(N228="zákl. přenesená",J228,0)</f>
        <v>0</v>
      </c>
      <c r="BH228" s="173" t="n">
        <f aca="false">IF(N228="sníž. přenesená",J228,0)</f>
        <v>0</v>
      </c>
      <c r="BI228" s="173" t="n">
        <f aca="false">IF(N228="nulová",J228,0)</f>
        <v>0</v>
      </c>
      <c r="BJ228" s="3" t="s">
        <v>79</v>
      </c>
      <c r="BK228" s="173" t="n">
        <f aca="false">ROUND(I228*H228,2)</f>
        <v>0</v>
      </c>
      <c r="BL228" s="3" t="s">
        <v>183</v>
      </c>
      <c r="BM228" s="172" t="s">
        <v>394</v>
      </c>
    </row>
    <row r="229" s="146" customFormat="true" ht="25.9" hidden="false" customHeight="true" outlineLevel="0" collapsed="false">
      <c r="B229" s="147"/>
      <c r="D229" s="148" t="s">
        <v>73</v>
      </c>
      <c r="E229" s="149" t="s">
        <v>395</v>
      </c>
      <c r="F229" s="149" t="s">
        <v>396</v>
      </c>
      <c r="I229" s="150"/>
      <c r="J229" s="151" t="n">
        <f aca="false">BK229</f>
        <v>0</v>
      </c>
      <c r="L229" s="147"/>
      <c r="M229" s="152"/>
      <c r="N229" s="153"/>
      <c r="O229" s="153"/>
      <c r="P229" s="154" t="n">
        <f aca="false">P230+P232+P234</f>
        <v>0</v>
      </c>
      <c r="Q229" s="153"/>
      <c r="R229" s="154" t="n">
        <f aca="false">R230+R232+R234</f>
        <v>0</v>
      </c>
      <c r="S229" s="153"/>
      <c r="T229" s="155" t="n">
        <f aca="false">T230+T232+T234</f>
        <v>0</v>
      </c>
      <c r="AR229" s="148" t="s">
        <v>147</v>
      </c>
      <c r="AT229" s="156" t="s">
        <v>73</v>
      </c>
      <c r="AU229" s="156" t="s">
        <v>74</v>
      </c>
      <c r="AY229" s="148" t="s">
        <v>119</v>
      </c>
      <c r="BK229" s="157" t="n">
        <f aca="false">BK230+BK232+BK234</f>
        <v>0</v>
      </c>
    </row>
    <row r="230" s="146" customFormat="true" ht="22.8" hidden="false" customHeight="true" outlineLevel="0" collapsed="false">
      <c r="B230" s="147"/>
      <c r="D230" s="148" t="s">
        <v>73</v>
      </c>
      <c r="E230" s="158" t="s">
        <v>397</v>
      </c>
      <c r="F230" s="158" t="s">
        <v>398</v>
      </c>
      <c r="I230" s="150"/>
      <c r="J230" s="159" t="n">
        <f aca="false">BK230</f>
        <v>0</v>
      </c>
      <c r="L230" s="147"/>
      <c r="M230" s="152"/>
      <c r="N230" s="153"/>
      <c r="O230" s="153"/>
      <c r="P230" s="154" t="n">
        <f aca="false">P231</f>
        <v>0</v>
      </c>
      <c r="Q230" s="153"/>
      <c r="R230" s="154" t="n">
        <f aca="false">R231</f>
        <v>0</v>
      </c>
      <c r="S230" s="153"/>
      <c r="T230" s="155" t="n">
        <f aca="false">T231</f>
        <v>0</v>
      </c>
      <c r="AR230" s="148" t="s">
        <v>147</v>
      </c>
      <c r="AT230" s="156" t="s">
        <v>73</v>
      </c>
      <c r="AU230" s="156" t="s">
        <v>79</v>
      </c>
      <c r="AY230" s="148" t="s">
        <v>119</v>
      </c>
      <c r="BK230" s="157" t="n">
        <f aca="false">BK231</f>
        <v>0</v>
      </c>
    </row>
    <row r="231" s="27" customFormat="true" ht="16.5" hidden="false" customHeight="true" outlineLevel="0" collapsed="false">
      <c r="A231" s="22"/>
      <c r="B231" s="160"/>
      <c r="C231" s="161" t="s">
        <v>399</v>
      </c>
      <c r="D231" s="161" t="s">
        <v>122</v>
      </c>
      <c r="E231" s="162" t="s">
        <v>400</v>
      </c>
      <c r="F231" s="163" t="s">
        <v>401</v>
      </c>
      <c r="G231" s="164" t="s">
        <v>139</v>
      </c>
      <c r="H231" s="165" t="n">
        <v>1</v>
      </c>
      <c r="I231" s="166"/>
      <c r="J231" s="167" t="n">
        <f aca="false">ROUND(I231*H231,2)</f>
        <v>0</v>
      </c>
      <c r="K231" s="163" t="s">
        <v>132</v>
      </c>
      <c r="L231" s="23"/>
      <c r="M231" s="168"/>
      <c r="N231" s="169" t="s">
        <v>39</v>
      </c>
      <c r="O231" s="60"/>
      <c r="P231" s="170" t="n">
        <f aca="false">O231*H231</f>
        <v>0</v>
      </c>
      <c r="Q231" s="170" t="n">
        <v>0</v>
      </c>
      <c r="R231" s="170" t="n">
        <f aca="false">Q231*H231</f>
        <v>0</v>
      </c>
      <c r="S231" s="170" t="n">
        <v>0</v>
      </c>
      <c r="T231" s="171" t="n">
        <f aca="false">S231*H231</f>
        <v>0</v>
      </c>
      <c r="U231" s="22"/>
      <c r="V231" s="22"/>
      <c r="W231" s="22"/>
      <c r="X231" s="22"/>
      <c r="Y231" s="22"/>
      <c r="Z231" s="22"/>
      <c r="AA231" s="22"/>
      <c r="AB231" s="22"/>
      <c r="AC231" s="22"/>
      <c r="AD231" s="22"/>
      <c r="AE231" s="22"/>
      <c r="AR231" s="172" t="s">
        <v>402</v>
      </c>
      <c r="AT231" s="172" t="s">
        <v>122</v>
      </c>
      <c r="AU231" s="172" t="s">
        <v>81</v>
      </c>
      <c r="AY231" s="3" t="s">
        <v>119</v>
      </c>
      <c r="BE231" s="173" t="n">
        <f aca="false">IF(N231="základní",J231,0)</f>
        <v>0</v>
      </c>
      <c r="BF231" s="173" t="n">
        <f aca="false">IF(N231="snížená",J231,0)</f>
        <v>0</v>
      </c>
      <c r="BG231" s="173" t="n">
        <f aca="false">IF(N231="zákl. přenesená",J231,0)</f>
        <v>0</v>
      </c>
      <c r="BH231" s="173" t="n">
        <f aca="false">IF(N231="sníž. přenesená",J231,0)</f>
        <v>0</v>
      </c>
      <c r="BI231" s="173" t="n">
        <f aca="false">IF(N231="nulová",J231,0)</f>
        <v>0</v>
      </c>
      <c r="BJ231" s="3" t="s">
        <v>79</v>
      </c>
      <c r="BK231" s="173" t="n">
        <f aca="false">ROUND(I231*H231,2)</f>
        <v>0</v>
      </c>
      <c r="BL231" s="3" t="s">
        <v>402</v>
      </c>
      <c r="BM231" s="172" t="s">
        <v>403</v>
      </c>
    </row>
    <row r="232" s="146" customFormat="true" ht="22.8" hidden="false" customHeight="true" outlineLevel="0" collapsed="false">
      <c r="B232" s="147"/>
      <c r="D232" s="148" t="s">
        <v>73</v>
      </c>
      <c r="E232" s="158" t="s">
        <v>404</v>
      </c>
      <c r="F232" s="158" t="s">
        <v>405</v>
      </c>
      <c r="I232" s="150"/>
      <c r="J232" s="159" t="n">
        <f aca="false">BK232</f>
        <v>0</v>
      </c>
      <c r="L232" s="147"/>
      <c r="M232" s="152"/>
      <c r="N232" s="153"/>
      <c r="O232" s="153"/>
      <c r="P232" s="154" t="n">
        <f aca="false">P233</f>
        <v>0</v>
      </c>
      <c r="Q232" s="153"/>
      <c r="R232" s="154" t="n">
        <f aca="false">R233</f>
        <v>0</v>
      </c>
      <c r="S232" s="153"/>
      <c r="T232" s="155" t="n">
        <f aca="false">T233</f>
        <v>0</v>
      </c>
      <c r="AR232" s="148" t="s">
        <v>147</v>
      </c>
      <c r="AT232" s="156" t="s">
        <v>73</v>
      </c>
      <c r="AU232" s="156" t="s">
        <v>79</v>
      </c>
      <c r="AY232" s="148" t="s">
        <v>119</v>
      </c>
      <c r="BK232" s="157" t="n">
        <f aca="false">BK233</f>
        <v>0</v>
      </c>
    </row>
    <row r="233" s="27" customFormat="true" ht="16.5" hidden="false" customHeight="true" outlineLevel="0" collapsed="false">
      <c r="A233" s="22"/>
      <c r="B233" s="160"/>
      <c r="C233" s="161" t="s">
        <v>406</v>
      </c>
      <c r="D233" s="161" t="s">
        <v>122</v>
      </c>
      <c r="E233" s="162" t="s">
        <v>407</v>
      </c>
      <c r="F233" s="163" t="s">
        <v>408</v>
      </c>
      <c r="G233" s="164" t="s">
        <v>139</v>
      </c>
      <c r="H233" s="165" t="n">
        <v>1</v>
      </c>
      <c r="I233" s="166"/>
      <c r="J233" s="167" t="n">
        <f aca="false">ROUND(I233*H233,2)</f>
        <v>0</v>
      </c>
      <c r="K233" s="163" t="s">
        <v>132</v>
      </c>
      <c r="L233" s="23"/>
      <c r="M233" s="168"/>
      <c r="N233" s="169" t="s">
        <v>39</v>
      </c>
      <c r="O233" s="60"/>
      <c r="P233" s="170" t="n">
        <f aca="false">O233*H233</f>
        <v>0</v>
      </c>
      <c r="Q233" s="170" t="n">
        <v>0</v>
      </c>
      <c r="R233" s="170" t="n">
        <f aca="false">Q233*H233</f>
        <v>0</v>
      </c>
      <c r="S233" s="170" t="n">
        <v>0</v>
      </c>
      <c r="T233" s="171" t="n">
        <f aca="false">S233*H233</f>
        <v>0</v>
      </c>
      <c r="U233" s="22"/>
      <c r="V233" s="22"/>
      <c r="W233" s="22"/>
      <c r="X233" s="22"/>
      <c r="Y233" s="22"/>
      <c r="Z233" s="22"/>
      <c r="AA233" s="22"/>
      <c r="AB233" s="22"/>
      <c r="AC233" s="22"/>
      <c r="AD233" s="22"/>
      <c r="AE233" s="22"/>
      <c r="AR233" s="172" t="s">
        <v>402</v>
      </c>
      <c r="AT233" s="172" t="s">
        <v>122</v>
      </c>
      <c r="AU233" s="172" t="s">
        <v>81</v>
      </c>
      <c r="AY233" s="3" t="s">
        <v>119</v>
      </c>
      <c r="BE233" s="173" t="n">
        <f aca="false">IF(N233="základní",J233,0)</f>
        <v>0</v>
      </c>
      <c r="BF233" s="173" t="n">
        <f aca="false">IF(N233="snížená",J233,0)</f>
        <v>0</v>
      </c>
      <c r="BG233" s="173" t="n">
        <f aca="false">IF(N233="zákl. přenesená",J233,0)</f>
        <v>0</v>
      </c>
      <c r="BH233" s="173" t="n">
        <f aca="false">IF(N233="sníž. přenesená",J233,0)</f>
        <v>0</v>
      </c>
      <c r="BI233" s="173" t="n">
        <f aca="false">IF(N233="nulová",J233,0)</f>
        <v>0</v>
      </c>
      <c r="BJ233" s="3" t="s">
        <v>79</v>
      </c>
      <c r="BK233" s="173" t="n">
        <f aca="false">ROUND(I233*H233,2)</f>
        <v>0</v>
      </c>
      <c r="BL233" s="3" t="s">
        <v>402</v>
      </c>
      <c r="BM233" s="172" t="s">
        <v>409</v>
      </c>
    </row>
    <row r="234" s="146" customFormat="true" ht="22.8" hidden="false" customHeight="true" outlineLevel="0" collapsed="false">
      <c r="B234" s="147"/>
      <c r="D234" s="148" t="s">
        <v>73</v>
      </c>
      <c r="E234" s="158" t="s">
        <v>410</v>
      </c>
      <c r="F234" s="158" t="s">
        <v>411</v>
      </c>
      <c r="I234" s="150"/>
      <c r="J234" s="159" t="n">
        <f aca="false">BK234</f>
        <v>0</v>
      </c>
      <c r="L234" s="147"/>
      <c r="M234" s="152"/>
      <c r="N234" s="153"/>
      <c r="O234" s="153"/>
      <c r="P234" s="154" t="n">
        <f aca="false">P235</f>
        <v>0</v>
      </c>
      <c r="Q234" s="153"/>
      <c r="R234" s="154" t="n">
        <f aca="false">R235</f>
        <v>0</v>
      </c>
      <c r="S234" s="153"/>
      <c r="T234" s="155" t="n">
        <f aca="false">T235</f>
        <v>0</v>
      </c>
      <c r="AR234" s="148" t="s">
        <v>147</v>
      </c>
      <c r="AT234" s="156" t="s">
        <v>73</v>
      </c>
      <c r="AU234" s="156" t="s">
        <v>79</v>
      </c>
      <c r="AY234" s="148" t="s">
        <v>119</v>
      </c>
      <c r="BK234" s="157" t="n">
        <f aca="false">BK235</f>
        <v>0</v>
      </c>
    </row>
    <row r="235" s="27" customFormat="true" ht="16.5" hidden="false" customHeight="true" outlineLevel="0" collapsed="false">
      <c r="A235" s="22"/>
      <c r="B235" s="160"/>
      <c r="C235" s="161" t="s">
        <v>412</v>
      </c>
      <c r="D235" s="161" t="s">
        <v>122</v>
      </c>
      <c r="E235" s="162" t="s">
        <v>413</v>
      </c>
      <c r="F235" s="163" t="s">
        <v>414</v>
      </c>
      <c r="G235" s="164" t="s">
        <v>139</v>
      </c>
      <c r="H235" s="165" t="n">
        <v>1</v>
      </c>
      <c r="I235" s="166"/>
      <c r="J235" s="167" t="n">
        <f aca="false">ROUND(I235*H235,2)</f>
        <v>0</v>
      </c>
      <c r="K235" s="163" t="s">
        <v>132</v>
      </c>
      <c r="L235" s="23"/>
      <c r="M235" s="205"/>
      <c r="N235" s="206" t="s">
        <v>39</v>
      </c>
      <c r="O235" s="207"/>
      <c r="P235" s="208" t="n">
        <f aca="false">O235*H235</f>
        <v>0</v>
      </c>
      <c r="Q235" s="208" t="n">
        <v>0</v>
      </c>
      <c r="R235" s="208" t="n">
        <f aca="false">Q235*H235</f>
        <v>0</v>
      </c>
      <c r="S235" s="208" t="n">
        <v>0</v>
      </c>
      <c r="T235" s="209" t="n">
        <f aca="false">S235*H235</f>
        <v>0</v>
      </c>
      <c r="U235" s="22"/>
      <c r="V235" s="22"/>
      <c r="W235" s="22"/>
      <c r="X235" s="22"/>
      <c r="Y235" s="22"/>
      <c r="Z235" s="22"/>
      <c r="AA235" s="22"/>
      <c r="AB235" s="22"/>
      <c r="AC235" s="22"/>
      <c r="AD235" s="22"/>
      <c r="AE235" s="22"/>
      <c r="AR235" s="172" t="s">
        <v>402</v>
      </c>
      <c r="AT235" s="172" t="s">
        <v>122</v>
      </c>
      <c r="AU235" s="172" t="s">
        <v>81</v>
      </c>
      <c r="AY235" s="3" t="s">
        <v>119</v>
      </c>
      <c r="BE235" s="173" t="n">
        <f aca="false">IF(N235="základní",J235,0)</f>
        <v>0</v>
      </c>
      <c r="BF235" s="173" t="n">
        <f aca="false">IF(N235="snížená",J235,0)</f>
        <v>0</v>
      </c>
      <c r="BG235" s="173" t="n">
        <f aca="false">IF(N235="zákl. přenesená",J235,0)</f>
        <v>0</v>
      </c>
      <c r="BH235" s="173" t="n">
        <f aca="false">IF(N235="sníž. přenesená",J235,0)</f>
        <v>0</v>
      </c>
      <c r="BI235" s="173" t="n">
        <f aca="false">IF(N235="nulová",J235,0)</f>
        <v>0</v>
      </c>
      <c r="BJ235" s="3" t="s">
        <v>79</v>
      </c>
      <c r="BK235" s="173" t="n">
        <f aca="false">ROUND(I235*H235,2)</f>
        <v>0</v>
      </c>
      <c r="BL235" s="3" t="s">
        <v>402</v>
      </c>
      <c r="BM235" s="172" t="s">
        <v>415</v>
      </c>
    </row>
    <row r="236" s="27" customFormat="true" ht="6.95" hidden="false" customHeight="true" outlineLevel="0" collapsed="false">
      <c r="A236" s="22"/>
      <c r="B236" s="44"/>
      <c r="C236" s="45"/>
      <c r="D236" s="45"/>
      <c r="E236" s="45"/>
      <c r="F236" s="45"/>
      <c r="G236" s="45"/>
      <c r="H236" s="45"/>
      <c r="I236" s="45"/>
      <c r="J236" s="45"/>
      <c r="K236" s="45"/>
      <c r="L236" s="23"/>
      <c r="M236" s="22"/>
      <c r="O236" s="22"/>
      <c r="P236" s="22"/>
      <c r="Q236" s="22"/>
      <c r="R236" s="22"/>
      <c r="S236" s="22"/>
      <c r="T236" s="22"/>
      <c r="U236" s="22"/>
      <c r="V236" s="22"/>
      <c r="W236" s="22"/>
      <c r="X236" s="22"/>
      <c r="Y236" s="22"/>
      <c r="Z236" s="22"/>
      <c r="AA236" s="22"/>
      <c r="AB236" s="22"/>
      <c r="AC236" s="22"/>
      <c r="AD236" s="22"/>
      <c r="AE236" s="22"/>
    </row>
  </sheetData>
  <autoFilter ref="C127:K235"/>
  <mergeCells count="6">
    <mergeCell ref="L2:V2"/>
    <mergeCell ref="E7:H7"/>
    <mergeCell ref="E16:H16"/>
    <mergeCell ref="E25:H25"/>
    <mergeCell ref="E85:H85"/>
    <mergeCell ref="E120:H120"/>
  </mergeCell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LibreOffice/7.3.0.3$Windows_X86_64 LibreOffice_project/0f246aa12d0eee4a0f7adcefbf7c878fc2238db3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2022-07-23T12:32:08Z</dcterms:created>
  <dc:creator>Eva-TOSH\Eva</dc:creator>
  <dc:description/>
  <dc:language>cs-CZ</dc:language>
  <cp:lastModifiedBy/>
  <dcterms:modified xsi:type="dcterms:W3CDTF">2022-07-23T14:37:01Z</dcterms:modified>
  <cp:revision>1</cp:revision>
  <dc:subject/>
  <dc:title/>
</cp:coreProperties>
</file>